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filterPrivacy="1" defaultThemeVersion="166925"/>
  <xr:revisionPtr revIDLastSave="0" documentId="13_ncr:1_{81CDEAB8-6C5E-47C6-B355-2F463DE127B2}" xr6:coauthVersionLast="47" xr6:coauthVersionMax="47" xr10:uidLastSave="{00000000-0000-0000-0000-000000000000}"/>
  <bookViews>
    <workbookView xWindow="-120" yWindow="-120" windowWidth="29040" windowHeight="15840" xr2:uid="{B052D795-927E-45F6-9DEF-9AF3FDB7541A}"/>
  </bookViews>
  <sheets>
    <sheet name="A-3, page 1" sheetId="1" r:id="rId1"/>
    <sheet name="A-3, page 2" sheetId="2" r:id="rId2"/>
  </sheets>
  <externalReferences>
    <externalReference r:id="rId3"/>
    <externalReference r:id="rId4"/>
  </externalReferences>
  <definedNames>
    <definedName name="__123Graph_A" hidden="1">[1]Summary!$P$9:$AA$9</definedName>
    <definedName name="__123Graph_AGRAPH2" hidden="1">'[1]Main Menu'!$H$82:$H$82</definedName>
    <definedName name="__123Graph_ANI12MTD" hidden="1">[1]Summary!$P$11:$AA$11</definedName>
    <definedName name="__123Graph_AROE" hidden="1">[1]Summary!$P$9:$AA$9</definedName>
    <definedName name="__123Graph_X" hidden="1">[1]Summary!$P$6:$AA$6</definedName>
    <definedName name="__123Graph_XNI12MTD" hidden="1">[1]Summary!$P$6:$AA$6</definedName>
    <definedName name="__123Graph_XROE" hidden="1">[1]Summary!$P$6:$AA$6</definedName>
    <definedName name="_Dist_Values" hidden="1">[2]Income!#REF!</definedName>
    <definedName name="_Order1" hidden="1">255</definedName>
    <definedName name="_Order2" hidden="1">255</definedName>
    <definedName name="anscount" hidden="1">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14" i="2" l="1"/>
  <c r="R16" i="2"/>
  <c r="A13" i="2"/>
  <c r="A14" i="2" s="1"/>
  <c r="A16" i="2" s="1"/>
  <c r="A17" i="2" s="1"/>
  <c r="A18" i="2" s="1"/>
  <c r="A19" i="2" s="1"/>
  <c r="A22" i="2" s="1"/>
  <c r="A23" i="2" s="1"/>
  <c r="A24" i="2" s="1"/>
  <c r="A26" i="2" s="1"/>
  <c r="A27" i="2" s="1"/>
  <c r="A28" i="2" s="1"/>
  <c r="A29" i="2" s="1"/>
  <c r="A31" i="2" s="1"/>
  <c r="A13" i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8" i="1" s="1"/>
  <c r="R18" i="2"/>
  <c r="E19" i="2"/>
  <c r="P29" i="2"/>
  <c r="O29" i="2"/>
  <c r="N29" i="2"/>
  <c r="M29" i="2"/>
  <c r="L29" i="2"/>
  <c r="K29" i="2"/>
  <c r="J29" i="2"/>
  <c r="I29" i="2"/>
  <c r="H29" i="2"/>
  <c r="G29" i="2"/>
  <c r="F29" i="2"/>
  <c r="E29" i="2"/>
  <c r="R28" i="2"/>
  <c r="R27" i="2"/>
  <c r="R26" i="2"/>
  <c r="P22" i="2"/>
  <c r="O22" i="2"/>
  <c r="N22" i="2"/>
  <c r="M22" i="2"/>
  <c r="L22" i="2"/>
  <c r="K22" i="2"/>
  <c r="J22" i="2"/>
  <c r="I22" i="2"/>
  <c r="H22" i="2"/>
  <c r="G22" i="2"/>
  <c r="F22" i="2"/>
  <c r="E22" i="2"/>
  <c r="P19" i="2"/>
  <c r="O19" i="2"/>
  <c r="N19" i="2"/>
  <c r="M19" i="2"/>
  <c r="L19" i="2"/>
  <c r="K19" i="2"/>
  <c r="J19" i="2"/>
  <c r="I19" i="2"/>
  <c r="H19" i="2"/>
  <c r="G19" i="2"/>
  <c r="F19" i="2"/>
  <c r="R17" i="2"/>
  <c r="N13" i="2"/>
  <c r="N12" i="2" s="1"/>
  <c r="M13" i="2"/>
  <c r="M12" i="2" s="1"/>
  <c r="L13" i="2"/>
  <c r="L12" i="2" s="1"/>
  <c r="K13" i="2"/>
  <c r="K12" i="2" s="1"/>
  <c r="J13" i="2"/>
  <c r="J12" i="2" s="1"/>
  <c r="H13" i="2"/>
  <c r="H12" i="2" s="1"/>
  <c r="G13" i="2"/>
  <c r="G12" i="2" s="1"/>
  <c r="F13" i="2"/>
  <c r="F12" i="2" s="1"/>
  <c r="E13" i="2"/>
  <c r="E12" i="2" s="1"/>
  <c r="O12" i="2"/>
  <c r="I12" i="2"/>
  <c r="P28" i="1"/>
  <c r="O28" i="1"/>
  <c r="N28" i="1"/>
  <c r="M28" i="1"/>
  <c r="L28" i="1"/>
  <c r="K28" i="1"/>
  <c r="J28" i="1"/>
  <c r="I28" i="1"/>
  <c r="H28" i="1"/>
  <c r="G28" i="1"/>
  <c r="F28" i="1"/>
  <c r="E28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F31" i="2" l="1"/>
  <c r="R29" i="2"/>
  <c r="J31" i="2"/>
  <c r="K31" i="2"/>
  <c r="H31" i="2"/>
  <c r="E31" i="2"/>
  <c r="R12" i="2"/>
  <c r="M31" i="2"/>
  <c r="R22" i="2"/>
  <c r="I31" i="2"/>
  <c r="L31" i="2"/>
  <c r="R19" i="2"/>
  <c r="G31" i="2"/>
  <c r="N31" i="2"/>
  <c r="O31" i="2"/>
  <c r="P31" i="2"/>
  <c r="R28" i="1"/>
  <c r="R31" i="2" l="1"/>
</calcChain>
</file>

<file path=xl/sharedStrings.xml><?xml version="1.0" encoding="utf-8"?>
<sst xmlns="http://schemas.openxmlformats.org/spreadsheetml/2006/main" count="92" uniqueCount="63">
  <si>
    <t>GEORGIA POWER COMPANY</t>
  </si>
  <si>
    <t xml:space="preserve"> </t>
  </si>
  <si>
    <t>DEPRECIATION EXPENSE</t>
  </si>
  <si>
    <t>ESTIMATED FOR THE TWELVE MONTH PERIOD ENDING JULY 31, 2023</t>
  </si>
  <si>
    <t>(AMOUNTS IN THOUSANDS)</t>
  </si>
  <si>
    <t>Line</t>
  </si>
  <si>
    <t>No.</t>
  </si>
  <si>
    <t>Description</t>
  </si>
  <si>
    <t>Total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</si>
  <si>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</si>
  <si>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</si>
  <si>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</si>
  <si>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</si>
  <si>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</si>
  <si>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</si>
  <si>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</si>
  <si>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</si>
  <si>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</si>
  <si>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Steam</t>
  </si>
  <si>
    <t>Nuclear</t>
  </si>
  <si>
    <t>Hydro</t>
  </si>
  <si>
    <t>Other Production</t>
  </si>
  <si>
    <t>Transmission</t>
  </si>
  <si>
    <t>Distribution</t>
  </si>
  <si>
    <t>General</t>
  </si>
  <si>
    <t>Intangible</t>
  </si>
  <si>
    <t>Steam ARO</t>
  </si>
  <si>
    <t>Nuclear ARO</t>
  </si>
  <si>
    <t>Hydro ARO</t>
  </si>
  <si>
    <t>Other ARO</t>
  </si>
  <si>
    <t>Transmission ARO</t>
  </si>
  <si>
    <t>Distribution ARO</t>
  </si>
  <si>
    <t>General ARO</t>
  </si>
  <si>
    <t>Notes:</t>
  </si>
  <si>
    <t>Details may not add to totals due to rounding.</t>
  </si>
  <si>
    <t>Depreciation for August 2022 through December 2022 is based on depreciation rates approved by the Commission in the 2019 base rate case (Docket No. 42516).</t>
  </si>
  <si>
    <t>Depreciation for January 2023 through July 2023 is based on the Depreciation Study filed in this base rate case (Appendix_Exhibit 2).</t>
  </si>
  <si>
    <t>General (c)</t>
  </si>
  <si>
    <t>Hatch</t>
  </si>
  <si>
    <t>Vogtle Com &amp; 1</t>
  </si>
  <si>
    <t>Vogtle 2</t>
  </si>
  <si>
    <t>Vogtle 3&amp;4</t>
  </si>
  <si>
    <t>Other</t>
  </si>
  <si>
    <t>Structures</t>
  </si>
  <si>
    <t>Communication</t>
  </si>
  <si>
    <t>August 2022 - December 2022</t>
  </si>
  <si>
    <t>Estimated Average Depreciable Plant</t>
  </si>
  <si>
    <t xml:space="preserve">Book Depreciation Rates </t>
  </si>
  <si>
    <t>Depreciation for 5 Months Ending (a)</t>
  </si>
  <si>
    <t>ARO Expense</t>
  </si>
  <si>
    <t>Amortizable Property (b)</t>
  </si>
  <si>
    <t>Unregulated Outdoor Lighting</t>
  </si>
  <si>
    <t>Adjusted Book Depreciation</t>
  </si>
  <si>
    <t>January 2023 - July 2023</t>
  </si>
  <si>
    <t>Book Depreciation Rates</t>
  </si>
  <si>
    <t>Depreciation for 7 Months Ending (a)</t>
  </si>
  <si>
    <t>Total Adjusted Book Depreciation</t>
  </si>
  <si>
    <t>(a)</t>
  </si>
  <si>
    <t>Monthly depreciation is calculated by multiplying one-twelfth of the annual depreciation rate for a particular functional group of plant and its prior month balance of depreciable plant investment.</t>
  </si>
  <si>
    <t>(b)</t>
  </si>
  <si>
    <t>Plant assets such as acquisition adjustments, easements, and certain general plant property are amortized over fixed lives and are not subject to depreciation rates.</t>
  </si>
  <si>
    <t>(c)</t>
  </si>
  <si>
    <t>Book depreciation for General Plant does not include transportation and power-operated equipment as these amounts are charged to clearing accounts and distributed between capitalized construction and operating expenses.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</si>
</sst>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_);\(0\)"/>
    <numFmt numFmtId="165" formatCode="_(* #,##0_);_(* \(#,##0\);_(* &quot;-&quot;??_);_(@_)"/>
    <numFmt numFmtId="166" formatCode="_(&quot;$&quot;* #,##0_);_(&quot;$&quot;* \(#,##0\);_(&quot;$&quot;* &quot;-&quot;??_);_(@_)"/>
  </numFmts>
  <fonts count="9">
    <font>
      <sz val="11"/>
      <color indexed="8"/>
      <name val="Calibri"/>
      <family val="2"/>
      <scheme val="minor"/>
    </font>
    <font>
      <sz val="12"/>
      <name val="Arial"/>
      <family val="2"/>
    </font>
    <font>
      <b/>
      <u/>
      <sz val="12"/>
      <name val="Times New Roman"/>
      <family val="1"/>
    </font>
    <font>
      <sz val="11"/>
      <color indexed="8"/>
      <name val="Calibri"/>
      <family val="2"/>
      <scheme val="minor"/>
    </font>
    <font>
      <sz val="12"/>
      <color rgb="FF0000FF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NewRomanPS"/>
    </font>
    <font>
      <b/>
      <i/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8"/>
      </bottom>
      <diagonal/>
    </border>
  </borders>
  <cellStyleXfs count="9">
    <xf numFmtId="0" fontId="0" fillId="0" borderId="0"/>
    <xf numFmtId="43" fontId="3" fillId="0" borderId="0" applyFont="0" applyFill="0" applyBorder="0" applyAlignment="0" applyProtection="0"/>
    <xf numFmtId="0" fontId="1" fillId="2" borderId="0"/>
    <xf numFmtId="0" fontId="1" fillId="2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  <xf numFmtId="0" fontId="7" fillId="0" borderId="0"/>
    <xf numFmtId="43" fontId="7" fillId="0" borderId="0" applyFont="0" applyFill="0" applyBorder="0" applyAlignment="0" applyProtection="0"/>
  </cellStyleXfs>
  <cellXfs count="95">
    <xf numFmtId="0" fontId="0" fillId="0" borderId="0" xfId="0"/>
    <xf numFmtId="0" fontId="2" fillId="0" borderId="0" xfId="2" applyFont="1" applyFill="1" applyAlignment="1">
      <alignment horizontal="centerContinuous"/>
    </xf>
    <xf numFmtId="0" fontId="5" fillId="0" borderId="0" xfId="2" applyFont="1" applyFill="1"/>
    <xf numFmtId="0" fontId="6" fillId="0" borderId="0" xfId="2" applyFont="1" applyFill="1" applyAlignment="1">
      <alignment horizontal="centerContinuous"/>
    </xf>
    <xf numFmtId="0" fontId="5" fillId="0" borderId="0" xfId="2" applyFont="1" applyFill="1" applyAlignment="1">
      <alignment horizontal="centerContinuous"/>
    </xf>
    <xf numFmtId="0" fontId="2" fillId="0" borderId="0" xfId="2" quotePrefix="1" applyFont="1" applyFill="1" applyAlignment="1">
      <alignment horizontal="centerContinuous"/>
    </xf>
    <xf numFmtId="0" fontId="5" fillId="0" borderId="0" xfId="2" applyFont="1" applyFill="1" applyAlignment="1">
      <alignment horizontal="center"/>
    </xf>
    <xf numFmtId="0" fontId="5" fillId="0" borderId="1" xfId="2" applyFont="1" applyFill="1" applyBorder="1" applyAlignment="1">
      <alignment horizontal="center"/>
    </xf>
    <xf numFmtId="17" fontId="5" fillId="0" borderId="1" xfId="2" applyNumberFormat="1" applyFont="1" applyFill="1" applyBorder="1" applyAlignment="1">
      <alignment horizontal="center"/>
    </xf>
    <xf numFmtId="37" fontId="5" fillId="0" borderId="0" xfId="2" applyNumberFormat="1" applyFont="1" applyFill="1" applyAlignment="1">
      <alignment horizontal="center"/>
    </xf>
    <xf numFmtId="164" fontId="5" fillId="0" borderId="0" xfId="2" applyNumberFormat="1" applyFont="1" applyFill="1" applyAlignment="1">
      <alignment horizontal="center"/>
    </xf>
    <xf numFmtId="165" fontId="5" fillId="0" borderId="0" xfId="2" applyNumberFormat="1" applyFont="1" applyFill="1"/>
    <xf numFmtId="0" fontId="5" fillId="0" borderId="0" xfId="2" applyFont="1" applyFill="1" applyAlignment="1">
      <alignment horizontal="center" vertical="center"/>
    </xf>
    <xf numFmtId="0" fontId="5" fillId="0" borderId="0" xfId="3" applyFont="1" applyFill="1" applyAlignment="1">
      <alignment vertical="center"/>
    </xf>
    <xf numFmtId="166" fontId="5" fillId="0" borderId="0" xfId="4" applyNumberFormat="1" applyFont="1" applyFill="1" applyBorder="1" applyAlignment="1">
      <alignment vertical="center"/>
    </xf>
    <xf numFmtId="0" fontId="5" fillId="0" borderId="0" xfId="2" applyFont="1" applyFill="1" applyAlignment="1">
      <alignment vertical="center"/>
    </xf>
    <xf numFmtId="41" fontId="5" fillId="0" borderId="0" xfId="2" applyNumberFormat="1" applyFont="1" applyFill="1" applyAlignment="1">
      <alignment vertical="center"/>
    </xf>
    <xf numFmtId="0" fontId="5" fillId="0" borderId="0" xfId="3" quotePrefix="1" applyFont="1" applyFill="1" applyAlignment="1">
      <alignment horizontal="left" vertical="center"/>
    </xf>
    <xf numFmtId="0" fontId="5" fillId="0" borderId="0" xfId="3" applyFont="1" applyFill="1" applyAlignment="1">
      <alignment horizontal="left" vertical="center"/>
    </xf>
    <xf numFmtId="41" fontId="5" fillId="0" borderId="2" xfId="2" applyNumberFormat="1" applyFont="1" applyFill="1" applyBorder="1" applyAlignment="1">
      <alignment vertical="center"/>
    </xf>
    <xf numFmtId="41" fontId="5" fillId="0" borderId="0" xfId="2" applyNumberFormat="1" applyFont="1" applyFill="1"/>
    <xf numFmtId="166" fontId="5" fillId="0" borderId="3" xfId="4" applyNumberFormat="1" applyFont="1" applyFill="1" applyBorder="1"/>
    <xf numFmtId="166" fontId="5" fillId="0" borderId="0" xfId="2" applyNumberFormat="1" applyFont="1" applyFill="1"/>
    <xf numFmtId="0" fontId="5" fillId="0" borderId="0" xfId="2" quotePrefix="1" applyFont="1" applyFill="1" applyAlignment="1">
      <alignment horizontal="left"/>
    </xf>
    <xf numFmtId="0" fontId="5" fillId="0" borderId="0" xfId="2" applyFont="1" applyFill="1" applyAlignment="1">
      <alignment horizontal="left"/>
    </xf>
    <xf numFmtId="0" fontId="2" fillId="0" borderId="0" xfId="2" quotePrefix="1" applyFont="1" applyFill="1" applyAlignment="1">
      <alignment horizontal="left"/>
    </xf>
    <xf numFmtId="49" fontId="5" fillId="0" borderId="0" xfId="2" applyNumberFormat="1" applyFont="1" applyFill="1" applyAlignment="1">
      <alignment horizontal="center"/>
    </xf>
    <xf numFmtId="0" fontId="5" fillId="0" borderId="1" xfId="3" applyFont="1" applyFill="1" applyBorder="1" applyAlignment="1">
      <alignment horizontal="center"/>
    </xf>
    <xf numFmtId="0" fontId="5" fillId="0" borderId="0" xfId="3" applyFont="1" applyFill="1" applyAlignment="1">
      <alignment horizontal="center"/>
    </xf>
    <xf numFmtId="37" fontId="5" fillId="0" borderId="0" xfId="3" applyNumberFormat="1" applyFont="1" applyFill="1" applyAlignment="1">
      <alignment horizontal="center"/>
    </xf>
    <xf numFmtId="164" fontId="5" fillId="0" borderId="0" xfId="3" applyNumberFormat="1" applyFont="1" applyFill="1" applyAlignment="1">
      <alignment horizontal="center"/>
    </xf>
    <xf numFmtId="0" fontId="2" fillId="0" borderId="0" xfId="2" applyFont="1" applyFill="1"/>
    <xf numFmtId="37" fontId="5" fillId="0" borderId="0" xfId="2" applyNumberFormat="1" applyFont="1" applyFill="1"/>
    <xf numFmtId="39" fontId="5" fillId="0" borderId="0" xfId="2" applyNumberFormat="1" applyFont="1" applyFill="1"/>
    <xf numFmtId="5" fontId="5" fillId="0" borderId="0" xfId="2" applyNumberFormat="1" applyFont="1" applyFill="1"/>
    <xf numFmtId="41" fontId="5" fillId="3" borderId="0" xfId="4" applyNumberFormat="1" applyFont="1" applyFill="1" applyBorder="1" applyAlignment="1">
      <alignment vertical="center"/>
    </xf>
    <xf numFmtId="0" fontId="5" fillId="3" borderId="0" xfId="2" applyFont="1" applyFill="1"/>
    <xf numFmtId="42" fontId="5" fillId="3" borderId="0" xfId="2" applyNumberFormat="1" applyFont="1" applyFill="1"/>
    <xf numFmtId="10" fontId="4" fillId="3" borderId="1" xfId="2" applyNumberFormat="1" applyFont="1" applyFill="1" applyBorder="1"/>
    <xf numFmtId="10" fontId="5" fillId="3" borderId="1" xfId="2" applyNumberFormat="1" applyFont="1" applyFill="1" applyBorder="1"/>
    <xf numFmtId="165" fontId="5" fillId="3" borderId="0" xfId="5" applyNumberFormat="1" applyFont="1" applyFill="1"/>
    <xf numFmtId="165" fontId="5" fillId="3" borderId="0" xfId="2" applyNumberFormat="1" applyFont="1" applyFill="1"/>
    <xf numFmtId="39" fontId="5" fillId="3" borderId="0" xfId="2" applyNumberFormat="1" applyFont="1" applyFill="1"/>
    <xf numFmtId="42" fontId="5" fillId="3" borderId="3" xfId="2" applyNumberFormat="1" applyFont="1" applyFill="1" applyBorder="1"/>
    <xf numFmtId="37" fontId="5" fillId="3" borderId="0" xfId="2" applyNumberFormat="1" applyFont="1" applyFill="1"/>
    <xf numFmtId="0" fontId="0" fillId="3" borderId="0" xfId="0" applyFill="1"/>
    <xf numFmtId="0" fontId="5" fillId="3" borderId="0" xfId="2" applyFont="1" applyFill="1" applyAlignment="1">
      <alignment horizontal="centerContinuous"/>
    </xf>
    <xf numFmtId="17" fontId="5" fillId="3" borderId="2" xfId="2" applyNumberFormat="1" applyFont="1" applyFill="1" applyBorder="1" applyAlignment="1">
      <alignment horizontal="center"/>
    </xf>
    <xf numFmtId="164" fontId="5" fillId="3" borderId="0" xfId="2" applyNumberFormat="1" applyFont="1" applyFill="1" applyAlignment="1">
      <alignment horizontal="center"/>
    </xf>
    <xf numFmtId="166" fontId="5" fillId="3" borderId="0" xfId="4" applyNumberFormat="1" applyFont="1" applyFill="1" applyBorder="1" applyAlignment="1">
      <alignment vertical="center"/>
    </xf>
    <xf numFmtId="165" fontId="5" fillId="3" borderId="0" xfId="1" applyNumberFormat="1" applyFont="1" applyFill="1" applyAlignment="1">
      <alignment vertical="center"/>
    </xf>
    <xf numFmtId="0" fontId="5" fillId="3" borderId="0" xfId="2" applyFont="1" applyFill="1" applyAlignment="1">
      <alignment vertical="center"/>
    </xf>
    <xf numFmtId="41" fontId="5" fillId="3" borderId="2" xfId="4" applyNumberFormat="1" applyFont="1" applyFill="1" applyBorder="1" applyAlignment="1">
      <alignment vertical="center"/>
    </xf>
    <xf numFmtId="41" fontId="5" fillId="3" borderId="0" xfId="2" applyNumberFormat="1" applyFont="1" applyFill="1"/>
    <xf numFmtId="166" fontId="5" fillId="3" borderId="3" xfId="4" applyNumberFormat="1" applyFont="1" applyFill="1" applyBorder="1"/>
    <xf numFmtId="165" fontId="5" fillId="3" borderId="0" xfId="1" applyNumberFormat="1" applyFont="1" applyFill="1"/>
    <xf numFmtId="37" fontId="5" fillId="0" borderId="0" xfId="6" quotePrefix="1" applyNumberFormat="1" applyFont="1" applyAlignment="1">
      <alignment horizontal="left" indent="1"/>
    </xf>
    <xf numFmtId="37" fontId="8" fillId="0" borderId="0" xfId="6" applyNumberFormat="1" applyFont="1" applyAlignment="1">
      <alignment horizontal="left" indent="1"/>
    </xf>
    <xf numFmtId="37" fontId="8" fillId="0" borderId="0" xfId="6" quotePrefix="1" applyNumberFormat="1" applyFont="1" applyAlignment="1">
      <alignment horizontal="left" indent="1"/>
    </xf>
    <xf numFmtId="17" fontId="5" fillId="0" borderId="0" xfId="2" applyNumberFormat="1" applyFont="1" applyFill="1"/>
    <xf numFmtId="165" fontId="5" fillId="0" borderId="0" xfId="1" applyNumberFormat="1" applyFont="1" applyFill="1" applyAlignment="1">
      <alignment vertical="center"/>
    </xf>
    <xf numFmtId="165" fontId="5" fillId="0" borderId="0" xfId="1" applyNumberFormat="1" applyFont="1" applyFill="1"/>
    <xf numFmtId="17" fontId="5" fillId="0" borderId="0" xfId="2" applyNumberFormat="1" applyFont="1" applyFill="1" applyBorder="1" applyAlignment="1">
      <alignment horizontal="center"/>
    </xf>
    <xf numFmtId="0" fontId="2" fillId="0" borderId="0" xfId="2" applyFont="1" applyFill="1" applyBorder="1" applyAlignment="1">
      <alignment horizontal="centerContinuous"/>
    </xf>
    <xf numFmtId="0" fontId="5" fillId="0" borderId="0" xfId="2" applyFont="1" applyFill="1" applyBorder="1" applyAlignment="1">
      <alignment horizontal="centerContinuous"/>
    </xf>
    <xf numFmtId="0" fontId="2" fillId="0" borderId="0" xfId="2" quotePrefix="1" applyFont="1" applyFill="1" applyBorder="1" applyAlignment="1">
      <alignment horizontal="centerContinuous"/>
    </xf>
    <xf numFmtId="0" fontId="5" fillId="0" borderId="0" xfId="2" applyFont="1" applyFill="1" applyBorder="1"/>
    <xf numFmtId="0" fontId="0" fillId="0" borderId="0" xfId="0" applyBorder="1"/>
    <xf numFmtId="164" fontId="5" fillId="0" borderId="0" xfId="2" applyNumberFormat="1" applyFont="1" applyFill="1" applyBorder="1" applyAlignment="1">
      <alignment horizontal="center"/>
    </xf>
    <xf numFmtId="165" fontId="5" fillId="0" borderId="0" xfId="2" applyNumberFormat="1" applyFont="1" applyFill="1" applyBorder="1"/>
    <xf numFmtId="41" fontId="5" fillId="0" borderId="0" xfId="2" applyNumberFormat="1" applyFont="1" applyFill="1" applyBorder="1" applyAlignment="1">
      <alignment vertical="center"/>
    </xf>
    <xf numFmtId="41" fontId="5" fillId="0" borderId="0" xfId="2" applyNumberFormat="1" applyFont="1" applyFill="1" applyBorder="1"/>
    <xf numFmtId="0" fontId="5" fillId="0" borderId="0" xfId="2" applyFont="1" applyFill="1" applyBorder="1" applyAlignment="1">
      <alignment horizontal="center"/>
    </xf>
    <xf numFmtId="0" fontId="5" fillId="0" borderId="0" xfId="3" applyFont="1" applyFill="1" applyBorder="1" applyAlignment="1">
      <alignment vertical="center"/>
    </xf>
    <xf numFmtId="0" fontId="5" fillId="0" borderId="0" xfId="3" quotePrefix="1" applyFont="1" applyFill="1" applyBorder="1" applyAlignment="1">
      <alignment horizontal="left" vertical="center"/>
    </xf>
    <xf numFmtId="0" fontId="5" fillId="0" borderId="0" xfId="3" applyFont="1" applyFill="1" applyBorder="1" applyAlignment="1">
      <alignment horizontal="left" vertical="center"/>
    </xf>
    <xf numFmtId="0" fontId="5" fillId="0" borderId="0" xfId="2" applyFont="1" applyFill="1" applyBorder="1" applyAlignment="1">
      <alignment vertical="center"/>
    </xf>
    <xf numFmtId="0" fontId="5" fillId="0" borderId="0" xfId="2" quotePrefix="1" applyFont="1" applyFill="1" applyBorder="1" applyAlignment="1">
      <alignment horizontal="left"/>
    </xf>
    <xf numFmtId="0" fontId="5" fillId="0" borderId="0" xfId="2" applyFont="1" applyFill="1" applyBorder="1" applyAlignment="1">
      <alignment horizontal="left"/>
    </xf>
    <xf numFmtId="0" fontId="5" fillId="0" borderId="0" xfId="2" applyFont="1" applyFill="1" applyBorder="1" applyAlignment="1">
      <alignment horizontal="center" vertical="center"/>
    </xf>
    <xf numFmtId="166" fontId="5" fillId="0" borderId="0" xfId="4" applyNumberFormat="1" applyFont="1" applyFill="1" applyBorder="1"/>
    <xf numFmtId="0" fontId="5" fillId="0" borderId="0" xfId="3" applyFont="1" applyFill="1" applyBorder="1" applyAlignment="1">
      <alignment horizontal="center"/>
    </xf>
    <xf numFmtId="0" fontId="2" fillId="0" borderId="0" xfId="2" applyFont="1" applyFill="1" applyBorder="1"/>
    <xf numFmtId="164" fontId="5" fillId="0" borderId="0" xfId="3" applyNumberFormat="1" applyFont="1" applyFill="1" applyBorder="1" applyAlignment="1">
      <alignment horizontal="center"/>
    </xf>
    <xf numFmtId="0" fontId="5" fillId="3" borderId="0" xfId="2" applyFont="1" applyFill="1" applyBorder="1"/>
    <xf numFmtId="42" fontId="5" fillId="3" borderId="0" xfId="2" applyNumberFormat="1" applyFont="1" applyFill="1" applyBorder="1"/>
    <xf numFmtId="10" fontId="5" fillId="3" borderId="0" xfId="2" applyNumberFormat="1" applyFont="1" applyFill="1" applyBorder="1"/>
    <xf numFmtId="165" fontId="5" fillId="3" borderId="0" xfId="5" applyNumberFormat="1" applyFont="1" applyFill="1" applyBorder="1"/>
    <xf numFmtId="37" fontId="5" fillId="3" borderId="0" xfId="2" applyNumberFormat="1" applyFont="1" applyFill="1" applyBorder="1"/>
    <xf numFmtId="43" fontId="5" fillId="3" borderId="0" xfId="5" applyFont="1" applyFill="1" applyBorder="1"/>
    <xf numFmtId="37" fontId="5" fillId="0" borderId="0" xfId="2" applyNumberFormat="1" applyFont="1" applyFill="1" applyBorder="1"/>
    <xf numFmtId="0" fontId="2" fillId="0" borderId="0" xfId="2" applyFont="1" applyFill="1" applyAlignment="1">
      <alignment horizontal="center"/>
    </xf>
    <xf numFmtId="0" fontId="2" fillId="0" borderId="0" xfId="2" quotePrefix="1" applyFont="1" applyFill="1" applyAlignment="1">
      <alignment horizontal="center"/>
    </xf>
    <xf numFmtId="0" fontId="5" fillId="0" borderId="2" xfId="2" applyFont="1" applyFill="1" applyBorder="1" applyAlignment="1">
      <alignment horizontal="center"/>
    </xf>
    <xf numFmtId="49" fontId="5" fillId="0" borderId="2" xfId="2" applyNumberFormat="1" applyFont="1" applyFill="1" applyBorder="1" applyAlignment="1">
      <alignment horizontal="center"/>
    </xf>
  </cellXfs>
  <cellStyles count="9">
    <cellStyle name="_x0013_" xfId="6" xr:uid="{7697168C-A392-47C9-A8AE-594A1D0DCBEF}"/>
    <cellStyle name="Comma" xfId="1" builtinId="3"/>
    <cellStyle name="Comma 2" xfId="5" xr:uid="{AA61501A-B942-4D6B-836A-E42E9CDB70A7}"/>
    <cellStyle name="Comma 2 9" xfId="8" xr:uid="{FD0994F4-9020-4216-8DE1-A2E910DC44E6}"/>
    <cellStyle name="Currency 2" xfId="4" xr:uid="{37CDF391-9D15-4916-AA38-B90D43CBBECE}"/>
    <cellStyle name="Normal" xfId="0" builtinId="0"/>
    <cellStyle name="Normal 2" xfId="2" xr:uid="{4C223C11-CCBB-4CEA-94D8-FCCA765CA809}"/>
    <cellStyle name="Normal 2 93" xfId="7" xr:uid="{E6B91F30-8901-4C41-BFB4-2F2D04F44284}"/>
    <cellStyle name="Normal 4" xfId="3" xr:uid="{DC16F1A9-6CDC-4453-9CDE-6510A3A597B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groups\SCS%20Finance-Investor%20Relations\Finance%20Associates-core\Gulf\Planning%20Cases%2006\Report%20Writer%20Development\12_05FULL_BB%20with%20RW%20Functionalit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groups\FPC%20Accounting\General\PreliminaryIncome\2004\February04Executiv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Menu"/>
      <sheetName val="Summary"/>
      <sheetName val="Balance"/>
      <sheetName val="Input"/>
      <sheetName val="Report Writer"/>
      <sheetName val="Labels"/>
      <sheetName val="Income"/>
      <sheetName val="Tax"/>
      <sheetName val="Cashflow"/>
      <sheetName val="SourceUse"/>
      <sheetName val="Taxes Other"/>
      <sheetName val="Gross Property"/>
      <sheetName val="AFUDC"/>
      <sheetName val="Consol Output"/>
      <sheetName val="ConOutput 2001"/>
      <sheetName val="Ratings Metrics"/>
      <sheetName val="Credit Graphs"/>
      <sheetName val="New Consol Output"/>
      <sheetName val="115kV"/>
      <sheetName val="Blue Book"/>
      <sheetName val="PrintInfo"/>
      <sheetName val="Fin Plan"/>
      <sheetName val="OATT"/>
    </sheetNames>
    <sheetDataSet>
      <sheetData sheetId="0">
        <row r="25">
          <cell r="E25">
            <v>2005</v>
          </cell>
        </row>
      </sheetData>
      <sheetData sheetId="1">
        <row r="2">
          <cell r="H2" t="str">
            <v>GULF POWER COMPANY</v>
          </cell>
        </row>
        <row r="6">
          <cell r="P6" t="str">
            <v>JAN</v>
          </cell>
          <cell r="Q6" t="str">
            <v>FEB</v>
          </cell>
          <cell r="R6" t="str">
            <v>MAR</v>
          </cell>
          <cell r="S6" t="str">
            <v>APR</v>
          </cell>
          <cell r="T6" t="str">
            <v>MAY</v>
          </cell>
          <cell r="U6" t="str">
            <v>JUN</v>
          </cell>
          <cell r="V6" t="str">
            <v>JUL</v>
          </cell>
          <cell r="W6" t="str">
            <v>AUG</v>
          </cell>
          <cell r="X6" t="str">
            <v>SEP</v>
          </cell>
          <cell r="Y6" t="str">
            <v>OCT</v>
          </cell>
          <cell r="Z6" t="str">
            <v>NOV</v>
          </cell>
          <cell r="AA6" t="str">
            <v>DEC</v>
          </cell>
        </row>
        <row r="9">
          <cell r="P9">
            <v>0.12259200000000001</v>
          </cell>
          <cell r="Q9">
            <v>0.12645600000000001</v>
          </cell>
          <cell r="R9">
            <v>0.124836</v>
          </cell>
          <cell r="S9">
            <v>0.130055</v>
          </cell>
          <cell r="T9">
            <v>0.128635</v>
          </cell>
          <cell r="U9">
            <v>0.12418700000000001</v>
          </cell>
          <cell r="V9">
            <v>0.123422</v>
          </cell>
          <cell r="W9">
            <v>0.120146</v>
          </cell>
          <cell r="X9">
            <v>0.113992</v>
          </cell>
          <cell r="Y9">
            <v>0.113957</v>
          </cell>
          <cell r="Z9">
            <v>0.112821</v>
          </cell>
          <cell r="AA9">
            <v>0.122487</v>
          </cell>
        </row>
        <row r="11">
          <cell r="P11">
            <v>75469.9429887468</v>
          </cell>
          <cell r="Q11">
            <v>76277.654204128092</v>
          </cell>
          <cell r="R11">
            <v>75759.507999316993</v>
          </cell>
          <cell r="S11">
            <v>76978.391624534939</v>
          </cell>
          <cell r="T11">
            <v>77175.366533218476</v>
          </cell>
          <cell r="U11">
            <v>76054.115969501305</v>
          </cell>
          <cell r="V11">
            <v>75083.023635207181</v>
          </cell>
          <cell r="W11">
            <v>74605.135159592406</v>
          </cell>
          <cell r="X11">
            <v>71745.165266713098</v>
          </cell>
          <cell r="Y11">
            <v>70159.477138125178</v>
          </cell>
          <cell r="Z11">
            <v>69734.727256105238</v>
          </cell>
          <cell r="AA11">
            <v>76087.524848238725</v>
          </cell>
        </row>
      </sheetData>
      <sheetData sheetId="2">
        <row r="2">
          <cell r="H2" t="str">
            <v>GULF POWER COMPANY</v>
          </cell>
        </row>
      </sheetData>
      <sheetData sheetId="3">
        <row r="2">
          <cell r="B2" t="str">
            <v xml:space="preserve">  Full Actual Input Only </v>
          </cell>
        </row>
      </sheetData>
      <sheetData sheetId="4">
        <row r="7">
          <cell r="B7" t="str">
            <v>Base Year:</v>
          </cell>
        </row>
      </sheetData>
      <sheetData sheetId="5">
        <row r="7">
          <cell r="B7" t="str">
            <v>Base Year:</v>
          </cell>
        </row>
      </sheetData>
      <sheetData sheetId="6">
        <row r="2">
          <cell r="H2" t="str">
            <v>GULF POWER COMPANY</v>
          </cell>
        </row>
      </sheetData>
      <sheetData sheetId="7">
        <row r="2">
          <cell r="H2" t="str">
            <v xml:space="preserve">      GULF POWER COMPANY</v>
          </cell>
        </row>
      </sheetData>
      <sheetData sheetId="8">
        <row r="2">
          <cell r="H2" t="str">
            <v xml:space="preserve">     GULF POWER COMPANY</v>
          </cell>
        </row>
      </sheetData>
      <sheetData sheetId="9">
        <row r="2">
          <cell r="C2" t="str">
            <v>Exhibit B (1)</v>
          </cell>
        </row>
      </sheetData>
      <sheetData sheetId="10">
        <row r="1">
          <cell r="A1" t="str">
            <v xml:space="preserve"> </v>
          </cell>
        </row>
      </sheetData>
      <sheetData sheetId="11">
        <row r="1">
          <cell r="A1" t="str">
            <v xml:space="preserve"> </v>
          </cell>
        </row>
      </sheetData>
      <sheetData sheetId="12">
        <row r="2">
          <cell r="H2" t="str">
            <v xml:space="preserve">       GULF POWER COMPANY</v>
          </cell>
        </row>
      </sheetData>
      <sheetData sheetId="13">
        <row r="2">
          <cell r="M2" t="str">
            <v>January 2006 Planning Case</v>
          </cell>
        </row>
      </sheetData>
      <sheetData sheetId="14">
        <row r="8">
          <cell r="B8" t="str">
            <v>RETAIL FUEL REVENUES</v>
          </cell>
        </row>
      </sheetData>
      <sheetData sheetId="15" refreshError="1"/>
      <sheetData sheetId="16" refreshError="1"/>
      <sheetData sheetId="17">
        <row r="7">
          <cell r="B7" t="str">
            <v>GAAP METHODOLOGY</v>
          </cell>
        </row>
      </sheetData>
      <sheetData sheetId="18" refreshError="1"/>
      <sheetData sheetId="19"/>
      <sheetData sheetId="20">
        <row r="1">
          <cell r="B1" t="str">
            <v>2005:2008</v>
          </cell>
        </row>
      </sheetData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mary"/>
      <sheetName val="ExecSummary"/>
      <sheetName val="ActualBudget"/>
      <sheetName val="Income"/>
      <sheetName val="IncomeExpCombined"/>
      <sheetName val="QuarterSummary"/>
      <sheetName val="QuarterByQuarter"/>
      <sheetName val="YTDByQuarter"/>
      <sheetName val="QuarterDetail"/>
      <sheetName val="O &amp; M Expense"/>
      <sheetName val="ThisYrVsLastYrO&amp;M"/>
      <sheetName val="ROEGraph"/>
      <sheetName val="CapitalExpend"/>
      <sheetName val="Retail Current Month"/>
      <sheetName val="Retail Year-to-Date"/>
      <sheetName val="ThisYrVsLastYr"/>
      <sheetName val="Wholesale BR"/>
      <sheetName val="ClauseBalances"/>
      <sheetName val="OldPg1"/>
      <sheetName val="OldPg2"/>
      <sheetName val="KWH-REVENUE"/>
      <sheetName val="ROE"/>
      <sheetName val="O&amp;M Budget"/>
      <sheetName val="SheetList"/>
      <sheetName val="Admi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96E8E-BAEE-4EA3-B5BE-EBBC1CF98308}">
  <sheetPr>
    <pageSetUpPr fitToPage="1"/>
  </sheetPr>
  <dimension ref="A1:AH51"/>
  <sheetViews>
    <sheetView showGridLines="0" tabSelected="1" zoomScaleNormal="100" zoomScaleSheetLayoutView="85" workbookViewId="0">
      <selection sqref="A1:R1"/>
    </sheetView>
  </sheetViews>
  <sheetFormatPr defaultColWidth="10.85546875" defaultRowHeight="15.75"/>
  <cols>
    <col min="1" max="1" width="8.140625" style="2" customWidth="1"/>
    <col min="2" max="2" width="3.140625" style="66" customWidth="1"/>
    <col min="3" max="3" width="30.28515625" style="2" customWidth="1"/>
    <col min="4" max="4" width="3.140625" style="66" customWidth="1"/>
    <col min="5" max="16" width="13.5703125" style="2" customWidth="1"/>
    <col min="17" max="17" width="3.140625" style="66" customWidth="1"/>
    <col min="18" max="18" width="14.7109375" style="36" bestFit="1" customWidth="1"/>
    <col min="19" max="19" width="1.7109375" style="45" customWidth="1"/>
    <col min="20" max="20" width="15.85546875" style="36" bestFit="1" customWidth="1"/>
    <col min="21" max="21" width="10.85546875" style="2"/>
    <col min="22" max="26" width="14" style="2" bestFit="1" customWidth="1"/>
    <col min="27" max="33" width="14.85546875" style="2" bestFit="1" customWidth="1"/>
    <col min="34" max="34" width="15.85546875" style="2" bestFit="1" customWidth="1"/>
    <col min="35" max="16384" width="10.85546875" style="2"/>
  </cols>
  <sheetData>
    <row r="1" spans="1:34">
      <c r="A1" s="91" t="s">
        <v>0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</row>
    <row r="2" spans="1:34">
      <c r="A2" s="1"/>
      <c r="B2" s="63"/>
      <c r="C2" s="1"/>
      <c r="D2" s="63"/>
      <c r="E2" s="1"/>
      <c r="F2" s="1"/>
      <c r="G2" s="1"/>
      <c r="H2" s="1"/>
      <c r="I2" s="1"/>
      <c r="J2" s="1"/>
      <c r="K2" s="1"/>
      <c r="L2" s="3" t="s">
        <v>1</v>
      </c>
      <c r="M2" s="4"/>
      <c r="N2" s="4"/>
      <c r="O2" s="4"/>
      <c r="P2" s="4"/>
      <c r="Q2" s="64"/>
      <c r="R2" s="46"/>
    </row>
    <row r="3" spans="1:34">
      <c r="A3" s="91" t="s">
        <v>2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</row>
    <row r="4" spans="1:34">
      <c r="A4" s="91" t="s">
        <v>3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</row>
    <row r="5" spans="1:34">
      <c r="A5" s="92" t="s">
        <v>4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</row>
    <row r="6" spans="1:34">
      <c r="A6" s="5"/>
      <c r="B6" s="65"/>
      <c r="C6" s="1"/>
      <c r="D6" s="63"/>
      <c r="E6" s="1"/>
      <c r="F6" s="1"/>
      <c r="G6" s="1"/>
      <c r="H6" s="1"/>
      <c r="I6" s="1"/>
      <c r="J6" s="1"/>
      <c r="K6" s="1"/>
      <c r="L6" s="1"/>
    </row>
    <row r="7" spans="1:34">
      <c r="A7" s="1"/>
      <c r="B7" s="63"/>
      <c r="C7" s="1"/>
      <c r="D7" s="63"/>
      <c r="E7" s="1"/>
      <c r="F7" s="1"/>
      <c r="G7" s="1"/>
      <c r="H7" s="1"/>
      <c r="I7" s="1"/>
      <c r="J7" s="1"/>
      <c r="K7" s="1"/>
      <c r="L7" s="1"/>
    </row>
    <row r="8" spans="1:34">
      <c r="A8" s="6" t="s">
        <v>5</v>
      </c>
      <c r="B8" s="72"/>
      <c r="E8"/>
      <c r="F8"/>
      <c r="G8"/>
      <c r="H8"/>
      <c r="I8"/>
      <c r="J8"/>
      <c r="K8"/>
      <c r="L8"/>
      <c r="M8"/>
      <c r="N8"/>
      <c r="O8"/>
      <c r="P8"/>
      <c r="Q8" s="67"/>
    </row>
    <row r="9" spans="1:34">
      <c r="A9" s="7" t="s">
        <v>6</v>
      </c>
      <c r="B9" s="72"/>
      <c r="C9" s="7" t="s">
        <v>7</v>
      </c>
      <c r="D9" s="72"/>
      <c r="E9" s="8">
        <v>44774</v>
      </c>
      <c r="F9" s="8">
        <v>44805</v>
      </c>
      <c r="G9" s="8">
        <v>44835</v>
      </c>
      <c r="H9" s="8">
        <v>44866</v>
      </c>
      <c r="I9" s="8">
        <v>44896</v>
      </c>
      <c r="J9" s="8">
        <v>44927</v>
      </c>
      <c r="K9" s="8">
        <v>44958</v>
      </c>
      <c r="L9" s="8">
        <v>44986</v>
      </c>
      <c r="M9" s="8">
        <v>45017</v>
      </c>
      <c r="N9" s="8">
        <v>45047</v>
      </c>
      <c r="O9" s="8">
        <v>45078</v>
      </c>
      <c r="P9" s="8">
        <v>45108</v>
      </c>
      <c r="Q9" s="62"/>
      <c r="R9" s="47" t="s">
        <v>8</v>
      </c>
    </row>
    <row r="10" spans="1:34">
      <c r="A10" s="6" t="s">
        <v>9</v>
      </c>
      <c r="B10" s="72"/>
      <c r="C10" s="6" t="s">
        <v>10</v>
      </c>
      <c r="D10" s="72"/>
      <c r="E10" s="6" t="s">
        <v>11</v>
      </c>
      <c r="F10" s="6" t="s">
        <v>12</v>
      </c>
      <c r="G10" s="6" t="s">
        <v>13</v>
      </c>
      <c r="H10" s="6" t="s">
        <v>14</v>
      </c>
      <c r="I10" s="6" t="s">
        <v>15</v>
      </c>
      <c r="J10" s="6" t="s">
        <v>16</v>
      </c>
      <c r="K10" s="6" t="s">
        <v>17</v>
      </c>
      <c r="L10" s="9">
        <v>-10</v>
      </c>
      <c r="M10" s="10">
        <v>-11</v>
      </c>
      <c r="N10" s="10">
        <v>-12</v>
      </c>
      <c r="O10" s="10">
        <v>-13</v>
      </c>
      <c r="P10" s="10">
        <v>-14</v>
      </c>
      <c r="Q10" s="68"/>
      <c r="R10" s="48">
        <v>-15</v>
      </c>
    </row>
    <row r="11" spans="1:34"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69"/>
      <c r="R11" s="41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</row>
    <row r="12" spans="1:34" s="15" customFormat="1">
      <c r="A12" s="12">
        <v>1</v>
      </c>
      <c r="B12" s="79"/>
      <c r="C12" s="13" t="s">
        <v>18</v>
      </c>
      <c r="D12" s="73"/>
      <c r="E12" s="14">
        <v>29755.121591376828</v>
      </c>
      <c r="F12" s="14">
        <v>29762.447575355229</v>
      </c>
      <c r="G12" s="14">
        <v>25023.511667035687</v>
      </c>
      <c r="H12" s="14">
        <v>25075.17074953522</v>
      </c>
      <c r="I12" s="14">
        <v>25090.823974717943</v>
      </c>
      <c r="J12" s="14">
        <v>36954.118484394858</v>
      </c>
      <c r="K12" s="14">
        <v>36971.766657090484</v>
      </c>
      <c r="L12" s="14">
        <v>37003.396772817898</v>
      </c>
      <c r="M12" s="14">
        <v>37054.350065102582</v>
      </c>
      <c r="N12" s="14">
        <v>37107.675247854466</v>
      </c>
      <c r="O12" s="14">
        <v>37144.0409467258</v>
      </c>
      <c r="P12" s="14">
        <v>37119.996239394066</v>
      </c>
      <c r="Q12" s="14"/>
      <c r="R12" s="49">
        <f t="shared" ref="R12:R26" si="0">SUM(E12:P12)</f>
        <v>394062.41997140105</v>
      </c>
      <c r="S12" s="45"/>
      <c r="T12" s="50"/>
      <c r="U12" s="56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</row>
    <row r="13" spans="1:34" s="15" customFormat="1">
      <c r="A13" s="12">
        <f>+A12+1</f>
        <v>2</v>
      </c>
      <c r="B13" s="79"/>
      <c r="C13" s="13" t="s">
        <v>19</v>
      </c>
      <c r="D13" s="73"/>
      <c r="E13" s="16">
        <v>8366.4236403514733</v>
      </c>
      <c r="F13" s="16">
        <v>8371.0763773992076</v>
      </c>
      <c r="G13" s="16">
        <v>8373.8689196382402</v>
      </c>
      <c r="H13" s="16">
        <v>8376.5458523607394</v>
      </c>
      <c r="I13" s="16">
        <v>8378.6517111332414</v>
      </c>
      <c r="J13" s="16">
        <v>9399.9430138737043</v>
      </c>
      <c r="K13" s="16">
        <v>9400.1784112912974</v>
      </c>
      <c r="L13" s="16">
        <v>9407.2827424407442</v>
      </c>
      <c r="M13" s="16">
        <v>11978.703209787796</v>
      </c>
      <c r="N13" s="16">
        <v>12017.976499002143</v>
      </c>
      <c r="O13" s="16">
        <v>12014.728006314806</v>
      </c>
      <c r="P13" s="16">
        <v>12020.742780698347</v>
      </c>
      <c r="Q13" s="70"/>
      <c r="R13" s="35">
        <f t="shared" si="0"/>
        <v>118106.12116429175</v>
      </c>
      <c r="S13" s="45"/>
      <c r="T13" s="50"/>
      <c r="U13" s="56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</row>
    <row r="14" spans="1:34" s="15" customFormat="1">
      <c r="A14" s="12">
        <f t="shared" ref="A14:A26" si="1">+A13+1</f>
        <v>3</v>
      </c>
      <c r="B14" s="79"/>
      <c r="C14" s="13" t="s">
        <v>20</v>
      </c>
      <c r="D14" s="73"/>
      <c r="E14" s="16">
        <v>1804.1339018066217</v>
      </c>
      <c r="F14" s="16">
        <v>1805.1042228031047</v>
      </c>
      <c r="G14" s="16">
        <v>1805.8051737995877</v>
      </c>
      <c r="H14" s="16">
        <v>1806.9617614627371</v>
      </c>
      <c r="I14" s="16">
        <v>1807.6878949592201</v>
      </c>
      <c r="J14" s="16">
        <v>2415.8406579088382</v>
      </c>
      <c r="K14" s="16">
        <v>2424.3807830794294</v>
      </c>
      <c r="L14" s="16">
        <v>2432.9209082500211</v>
      </c>
      <c r="M14" s="16">
        <v>2441.4610334206127</v>
      </c>
      <c r="N14" s="16">
        <v>2450.0011585912039</v>
      </c>
      <c r="O14" s="16">
        <v>2458.5412837617955</v>
      </c>
      <c r="P14" s="16">
        <v>2467.0814067031652</v>
      </c>
      <c r="Q14" s="70"/>
      <c r="R14" s="35">
        <f t="shared" si="0"/>
        <v>26119.920186546333</v>
      </c>
      <c r="S14" s="45"/>
      <c r="T14" s="50"/>
      <c r="U14" s="56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</row>
    <row r="15" spans="1:34" s="15" customFormat="1">
      <c r="A15" s="12">
        <f t="shared" si="1"/>
        <v>4</v>
      </c>
      <c r="B15" s="79"/>
      <c r="C15" s="17" t="s">
        <v>21</v>
      </c>
      <c r="D15" s="74"/>
      <c r="E15" s="16">
        <v>9142.0152374938207</v>
      </c>
      <c r="F15" s="16">
        <v>9152.0587560229887</v>
      </c>
      <c r="G15" s="16">
        <v>9122.544519812418</v>
      </c>
      <c r="H15" s="16">
        <v>9152.8744160749211</v>
      </c>
      <c r="I15" s="16">
        <v>9177.4355013228815</v>
      </c>
      <c r="J15" s="16">
        <v>14338.988492663468</v>
      </c>
      <c r="K15" s="16">
        <v>14417.381173111797</v>
      </c>
      <c r="L15" s="16">
        <v>14436.063599954347</v>
      </c>
      <c r="M15" s="16">
        <v>14541.033736358177</v>
      </c>
      <c r="N15" s="16">
        <v>14558.65295603007</v>
      </c>
      <c r="O15" s="16">
        <v>14581.274762896202</v>
      </c>
      <c r="P15" s="16">
        <v>14598.08668239852</v>
      </c>
      <c r="Q15" s="70"/>
      <c r="R15" s="35">
        <f t="shared" si="0"/>
        <v>147218.4098341396</v>
      </c>
      <c r="S15" s="45"/>
      <c r="T15" s="50"/>
      <c r="U15" s="56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</row>
    <row r="16" spans="1:34" s="15" customFormat="1">
      <c r="A16" s="12">
        <f t="shared" si="1"/>
        <v>5</v>
      </c>
      <c r="B16" s="79"/>
      <c r="C16" s="13" t="s">
        <v>22</v>
      </c>
      <c r="D16" s="73"/>
      <c r="E16" s="16">
        <v>12742.034221173997</v>
      </c>
      <c r="F16" s="16">
        <v>12780.868502168587</v>
      </c>
      <c r="G16" s="16">
        <v>12854.947518160363</v>
      </c>
      <c r="H16" s="16">
        <v>12892.548574518889</v>
      </c>
      <c r="I16" s="16">
        <v>12950.305608756793</v>
      </c>
      <c r="J16" s="16">
        <v>15704.124924733569</v>
      </c>
      <c r="K16" s="16">
        <v>15902.052732679096</v>
      </c>
      <c r="L16" s="16">
        <v>15966.298630110026</v>
      </c>
      <c r="M16" s="16">
        <v>16144.406367162397</v>
      </c>
      <c r="N16" s="16">
        <v>16224.224371386772</v>
      </c>
      <c r="O16" s="16">
        <v>16285.414715371029</v>
      </c>
      <c r="P16" s="16">
        <v>16365.112994952535</v>
      </c>
      <c r="Q16" s="70"/>
      <c r="R16" s="35">
        <f t="shared" si="0"/>
        <v>176812.33916117408</v>
      </c>
      <c r="S16" s="45"/>
      <c r="T16" s="50"/>
      <c r="U16" s="56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</row>
    <row r="17" spans="1:34" s="15" customFormat="1">
      <c r="A17" s="12">
        <f t="shared" si="1"/>
        <v>6</v>
      </c>
      <c r="B17" s="79"/>
      <c r="C17" s="13" t="s">
        <v>23</v>
      </c>
      <c r="D17" s="73"/>
      <c r="E17" s="16">
        <v>29374.380544980755</v>
      </c>
      <c r="F17" s="16">
        <v>29565.61283355637</v>
      </c>
      <c r="G17" s="16">
        <v>29798.848552439162</v>
      </c>
      <c r="H17" s="16">
        <v>30004.038226408949</v>
      </c>
      <c r="I17" s="16">
        <v>30166.848569184902</v>
      </c>
      <c r="J17" s="16">
        <v>32936.45158664287</v>
      </c>
      <c r="K17" s="16">
        <v>33119.669560829192</v>
      </c>
      <c r="L17" s="16">
        <v>33252.351668465039</v>
      </c>
      <c r="M17" s="16">
        <v>33927.534989051543</v>
      </c>
      <c r="N17" s="16">
        <v>34069.996609523281</v>
      </c>
      <c r="O17" s="16">
        <v>34208.690423204585</v>
      </c>
      <c r="P17" s="16">
        <v>34902.478118366926</v>
      </c>
      <c r="Q17" s="70"/>
      <c r="R17" s="35">
        <f t="shared" si="0"/>
        <v>385326.90168265346</v>
      </c>
      <c r="S17" s="45"/>
      <c r="T17" s="50"/>
      <c r="U17" s="56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</row>
    <row r="18" spans="1:34" s="15" customFormat="1">
      <c r="A18" s="12">
        <f t="shared" si="1"/>
        <v>7</v>
      </c>
      <c r="B18" s="79"/>
      <c r="C18" s="18" t="s">
        <v>24</v>
      </c>
      <c r="D18" s="75"/>
      <c r="E18" s="16">
        <v>3767.0679983836958</v>
      </c>
      <c r="F18" s="16">
        <v>3793.2770278323087</v>
      </c>
      <c r="G18" s="16">
        <v>3815.6836929874567</v>
      </c>
      <c r="H18" s="16">
        <v>3838.347937534772</v>
      </c>
      <c r="I18" s="16">
        <v>3861.4315083187348</v>
      </c>
      <c r="J18" s="16">
        <v>4076.0652291024439</v>
      </c>
      <c r="K18" s="16">
        <v>4101.8187335645298</v>
      </c>
      <c r="L18" s="16">
        <v>4123.8864859339919</v>
      </c>
      <c r="M18" s="16">
        <v>4145.9635443043899</v>
      </c>
      <c r="N18" s="16">
        <v>4168.9261785010258</v>
      </c>
      <c r="O18" s="16">
        <v>4191.8139018888933</v>
      </c>
      <c r="P18" s="16">
        <v>4214.7111251421993</v>
      </c>
      <c r="Q18" s="70"/>
      <c r="R18" s="35">
        <f t="shared" si="0"/>
        <v>48098.993363494446</v>
      </c>
      <c r="S18" s="45"/>
      <c r="T18" s="50"/>
      <c r="U18" s="57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</row>
    <row r="19" spans="1:34" s="15" customFormat="1">
      <c r="A19" s="12">
        <f t="shared" si="1"/>
        <v>8</v>
      </c>
      <c r="B19" s="79"/>
      <c r="C19" s="18" t="s">
        <v>25</v>
      </c>
      <c r="D19" s="75"/>
      <c r="E19" s="16">
        <v>5447.6496791446089</v>
      </c>
      <c r="F19" s="16">
        <v>5565.4469624779422</v>
      </c>
      <c r="G19" s="16">
        <v>5683.1011958112767</v>
      </c>
      <c r="H19" s="16">
        <v>5804.8429291446091</v>
      </c>
      <c r="I19" s="16">
        <v>5899.3643791446102</v>
      </c>
      <c r="J19" s="16">
        <v>6543.0422550838193</v>
      </c>
      <c r="K19" s="16">
        <v>6637.9385050838191</v>
      </c>
      <c r="L19" s="16">
        <v>6732.8347550838189</v>
      </c>
      <c r="M19" s="16">
        <v>6827.7310050838187</v>
      </c>
      <c r="N19" s="16">
        <v>6923.1312050838196</v>
      </c>
      <c r="O19" s="16">
        <v>7018.5314050838197</v>
      </c>
      <c r="P19" s="16">
        <v>7510.1510694506442</v>
      </c>
      <c r="Q19" s="70"/>
      <c r="R19" s="35">
        <f t="shared" si="0"/>
        <v>76593.765345676598</v>
      </c>
      <c r="S19" s="45"/>
      <c r="T19" s="50"/>
      <c r="U19" s="56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</row>
    <row r="20" spans="1:34" s="15" customFormat="1">
      <c r="A20" s="12">
        <f t="shared" si="1"/>
        <v>9</v>
      </c>
      <c r="B20" s="79"/>
      <c r="C20" s="13" t="s">
        <v>26</v>
      </c>
      <c r="D20" s="73"/>
      <c r="E20" s="16">
        <v>2783.12356</v>
      </c>
      <c r="F20" s="16">
        <v>2783.12356</v>
      </c>
      <c r="G20" s="16">
        <v>2783.12356</v>
      </c>
      <c r="H20" s="16">
        <v>2783.12356</v>
      </c>
      <c r="I20" s="16">
        <v>2783.12356</v>
      </c>
      <c r="J20" s="16">
        <v>2783.12356</v>
      </c>
      <c r="K20" s="16">
        <v>2783.12356</v>
      </c>
      <c r="L20" s="16">
        <v>2783.12356</v>
      </c>
      <c r="M20" s="16">
        <v>2783.12356</v>
      </c>
      <c r="N20" s="16">
        <v>2783.12356</v>
      </c>
      <c r="O20" s="16">
        <v>2783.12356</v>
      </c>
      <c r="P20" s="16">
        <v>2783.12356</v>
      </c>
      <c r="Q20" s="70"/>
      <c r="R20" s="35">
        <f t="shared" si="0"/>
        <v>33397.48272</v>
      </c>
      <c r="S20" s="45"/>
      <c r="T20" s="51"/>
      <c r="U20" s="56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</row>
    <row r="21" spans="1:34" s="15" customFormat="1">
      <c r="A21" s="12">
        <f t="shared" si="1"/>
        <v>10</v>
      </c>
      <c r="B21" s="79"/>
      <c r="C21" s="13" t="s">
        <v>27</v>
      </c>
      <c r="D21" s="73"/>
      <c r="E21" s="16">
        <v>618.75873999999999</v>
      </c>
      <c r="F21" s="16">
        <v>618.75873999999999</v>
      </c>
      <c r="G21" s="16">
        <v>618.75873999999999</v>
      </c>
      <c r="H21" s="16">
        <v>618.75873999999999</v>
      </c>
      <c r="I21" s="16">
        <v>618.75873999999999</v>
      </c>
      <c r="J21" s="16">
        <v>618.75873999999999</v>
      </c>
      <c r="K21" s="16">
        <v>618.75873999999999</v>
      </c>
      <c r="L21" s="16">
        <v>618.75873999999999</v>
      </c>
      <c r="M21" s="16">
        <v>618.75873999999999</v>
      </c>
      <c r="N21" s="16">
        <v>618.75873999999999</v>
      </c>
      <c r="O21" s="16">
        <v>618.75873999999999</v>
      </c>
      <c r="P21" s="16">
        <v>618.75873999999999</v>
      </c>
      <c r="Q21" s="70"/>
      <c r="R21" s="35">
        <f t="shared" si="0"/>
        <v>7425.1048800000017</v>
      </c>
      <c r="S21" s="45"/>
      <c r="T21" s="51"/>
      <c r="U21" s="56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</row>
    <row r="22" spans="1:34" s="15" customFormat="1">
      <c r="A22" s="12">
        <f t="shared" si="1"/>
        <v>11</v>
      </c>
      <c r="B22" s="79"/>
      <c r="C22" s="13" t="s">
        <v>28</v>
      </c>
      <c r="D22" s="73"/>
      <c r="E22" s="16">
        <v>24.57891</v>
      </c>
      <c r="F22" s="16">
        <v>24.57891</v>
      </c>
      <c r="G22" s="16">
        <v>24.57891</v>
      </c>
      <c r="H22" s="16">
        <v>24.57891</v>
      </c>
      <c r="I22" s="16">
        <v>24.57891</v>
      </c>
      <c r="J22" s="16">
        <v>24.57891</v>
      </c>
      <c r="K22" s="16">
        <v>24.57891</v>
      </c>
      <c r="L22" s="16">
        <v>24.57891</v>
      </c>
      <c r="M22" s="16">
        <v>24.57891</v>
      </c>
      <c r="N22" s="16">
        <v>24.57891</v>
      </c>
      <c r="O22" s="16">
        <v>24.57891</v>
      </c>
      <c r="P22" s="16">
        <v>24.57891</v>
      </c>
      <c r="Q22" s="70"/>
      <c r="R22" s="35">
        <f t="shared" si="0"/>
        <v>294.94692000000003</v>
      </c>
      <c r="S22" s="45"/>
      <c r="T22" s="51"/>
      <c r="U22" s="56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</row>
    <row r="23" spans="1:34" s="15" customFormat="1">
      <c r="A23" s="12">
        <f t="shared" si="1"/>
        <v>12</v>
      </c>
      <c r="B23" s="79"/>
      <c r="C23" s="15" t="s">
        <v>29</v>
      </c>
      <c r="D23" s="76"/>
      <c r="E23" s="16">
        <v>132.40793761813086</v>
      </c>
      <c r="F23" s="16">
        <v>132.40793761813086</v>
      </c>
      <c r="G23" s="16">
        <v>132.40793761813086</v>
      </c>
      <c r="H23" s="16">
        <v>132.40793761813086</v>
      </c>
      <c r="I23" s="16">
        <v>132.40793761813086</v>
      </c>
      <c r="J23" s="16">
        <v>132.40793761813086</v>
      </c>
      <c r="K23" s="16">
        <v>132.40793761813086</v>
      </c>
      <c r="L23" s="16">
        <v>132.40793761813086</v>
      </c>
      <c r="M23" s="16">
        <v>132.40793761813086</v>
      </c>
      <c r="N23" s="16">
        <v>132.40793761813086</v>
      </c>
      <c r="O23" s="16">
        <v>132.40793761813086</v>
      </c>
      <c r="P23" s="16">
        <v>132.40793761813086</v>
      </c>
      <c r="Q23" s="70"/>
      <c r="R23" s="35">
        <f t="shared" si="0"/>
        <v>1588.8952514175699</v>
      </c>
      <c r="S23" s="45"/>
      <c r="T23" s="51"/>
      <c r="U23" s="58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</row>
    <row r="24" spans="1:34" s="15" customFormat="1">
      <c r="A24" s="12">
        <f t="shared" si="1"/>
        <v>13</v>
      </c>
      <c r="B24" s="79"/>
      <c r="C24" s="13" t="s">
        <v>30</v>
      </c>
      <c r="D24" s="73"/>
      <c r="E24" s="16">
        <v>-1.0445599999999999</v>
      </c>
      <c r="F24" s="16">
        <v>-1.0445599999999999</v>
      </c>
      <c r="G24" s="16">
        <v>-1.0445599999999999</v>
      </c>
      <c r="H24" s="16">
        <v>-1.0445599999999999</v>
      </c>
      <c r="I24" s="16">
        <v>-1.0445599999999999</v>
      </c>
      <c r="J24" s="16">
        <v>-1.0445599999999999</v>
      </c>
      <c r="K24" s="16">
        <v>-1.0445599999999999</v>
      </c>
      <c r="L24" s="16">
        <v>-1.0445599999999999</v>
      </c>
      <c r="M24" s="16">
        <v>-1.0445599999999999</v>
      </c>
      <c r="N24" s="16">
        <v>-1.0445599999999999</v>
      </c>
      <c r="O24" s="16">
        <v>-1.0445599999999999</v>
      </c>
      <c r="P24" s="16">
        <v>-1.0445599999999999</v>
      </c>
      <c r="Q24" s="70"/>
      <c r="R24" s="35">
        <f t="shared" si="0"/>
        <v>-12.534720000000002</v>
      </c>
      <c r="S24" s="45"/>
      <c r="T24" s="51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</row>
    <row r="25" spans="1:34" s="15" customFormat="1">
      <c r="A25" s="12">
        <f t="shared" si="1"/>
        <v>14</v>
      </c>
      <c r="B25" s="79"/>
      <c r="C25" s="13" t="s">
        <v>31</v>
      </c>
      <c r="D25" s="73"/>
      <c r="E25" s="16">
        <v>15.248709999999999</v>
      </c>
      <c r="F25" s="16">
        <v>15.248709999999999</v>
      </c>
      <c r="G25" s="16">
        <v>15.248709999999999</v>
      </c>
      <c r="H25" s="16">
        <v>15.248709999999999</v>
      </c>
      <c r="I25" s="16">
        <v>15.248709999999999</v>
      </c>
      <c r="J25" s="16">
        <v>15.248709999999999</v>
      </c>
      <c r="K25" s="16">
        <v>15.248709999999999</v>
      </c>
      <c r="L25" s="16">
        <v>15.248709999999999</v>
      </c>
      <c r="M25" s="16">
        <v>15.248709999999999</v>
      </c>
      <c r="N25" s="16">
        <v>15.248709999999999</v>
      </c>
      <c r="O25" s="16">
        <v>15.248709999999999</v>
      </c>
      <c r="P25" s="16">
        <v>15.248709999999999</v>
      </c>
      <c r="Q25" s="70"/>
      <c r="R25" s="35">
        <f t="shared" si="0"/>
        <v>182.98451999999997</v>
      </c>
      <c r="S25" s="45"/>
      <c r="T25" s="51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</row>
    <row r="26" spans="1:34" s="15" customFormat="1">
      <c r="A26" s="12">
        <f t="shared" si="1"/>
        <v>15</v>
      </c>
      <c r="B26" s="79"/>
      <c r="C26" s="13" t="s">
        <v>32</v>
      </c>
      <c r="D26" s="73"/>
      <c r="E26" s="19">
        <v>7.2111899999999993</v>
      </c>
      <c r="F26" s="19">
        <v>7.2111899999999993</v>
      </c>
      <c r="G26" s="19">
        <v>7.2111899999999993</v>
      </c>
      <c r="H26" s="19">
        <v>7.2111899999999993</v>
      </c>
      <c r="I26" s="19">
        <v>7.2111899999999993</v>
      </c>
      <c r="J26" s="19">
        <v>7.2111899999999993</v>
      </c>
      <c r="K26" s="19">
        <v>7.2111899999999993</v>
      </c>
      <c r="L26" s="19">
        <v>7.2111899999999993</v>
      </c>
      <c r="M26" s="19">
        <v>7.2111899999999993</v>
      </c>
      <c r="N26" s="19">
        <v>7.2111899999999993</v>
      </c>
      <c r="O26" s="19">
        <v>7.2111899999999993</v>
      </c>
      <c r="P26" s="19">
        <v>7.2111899999999993</v>
      </c>
      <c r="Q26" s="70"/>
      <c r="R26" s="52">
        <f t="shared" si="0"/>
        <v>86.53428000000001</v>
      </c>
      <c r="S26" s="45"/>
      <c r="T26" s="51"/>
      <c r="U26" s="56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</row>
    <row r="27" spans="1:34">
      <c r="A27" s="12"/>
      <c r="B27" s="79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71"/>
      <c r="R27" s="53"/>
      <c r="U27" s="56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0"/>
    </row>
    <row r="28" spans="1:34">
      <c r="A28" s="12">
        <f>+A26+1</f>
        <v>16</v>
      </c>
      <c r="B28" s="79"/>
      <c r="C28" s="2" t="s">
        <v>8</v>
      </c>
      <c r="E28" s="21">
        <f t="shared" ref="E28:R28" si="2">SUM(E12:E26)</f>
        <v>103979.11130232994</v>
      </c>
      <c r="F28" s="21">
        <f t="shared" si="2"/>
        <v>104376.1767452339</v>
      </c>
      <c r="G28" s="21">
        <f t="shared" si="2"/>
        <v>100058.59572730232</v>
      </c>
      <c r="H28" s="21">
        <f t="shared" si="2"/>
        <v>100531.61493465897</v>
      </c>
      <c r="I28" s="21">
        <f t="shared" si="2"/>
        <v>100912.83363515646</v>
      </c>
      <c r="J28" s="21">
        <f t="shared" si="2"/>
        <v>125948.85913202174</v>
      </c>
      <c r="K28" s="21">
        <f t="shared" si="2"/>
        <v>126555.47104434778</v>
      </c>
      <c r="L28" s="21">
        <f t="shared" si="2"/>
        <v>126935.32005067404</v>
      </c>
      <c r="M28" s="21">
        <f t="shared" si="2"/>
        <v>130641.46843788946</v>
      </c>
      <c r="N28" s="21">
        <f t="shared" si="2"/>
        <v>131100.86871359093</v>
      </c>
      <c r="O28" s="21">
        <f t="shared" si="2"/>
        <v>131483.31993286507</v>
      </c>
      <c r="P28" s="21">
        <f t="shared" si="2"/>
        <v>132778.64490472453</v>
      </c>
      <c r="Q28" s="80"/>
      <c r="R28" s="54">
        <f t="shared" si="2"/>
        <v>1415302.2845607947</v>
      </c>
      <c r="T28" s="55"/>
      <c r="U28" s="56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0"/>
    </row>
    <row r="29" spans="1:34">
      <c r="J29" s="22"/>
      <c r="U29" s="56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0"/>
    </row>
    <row r="30" spans="1:34">
      <c r="A30" s="2" t="s">
        <v>33</v>
      </c>
      <c r="C30" s="2" t="s">
        <v>34</v>
      </c>
      <c r="U30" s="56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0"/>
    </row>
    <row r="31" spans="1:34">
      <c r="C31" s="23" t="s">
        <v>35</v>
      </c>
      <c r="D31" s="77"/>
      <c r="U31" s="56"/>
      <c r="V31" s="61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0"/>
    </row>
    <row r="32" spans="1:34">
      <c r="C32" s="24" t="s">
        <v>36</v>
      </c>
      <c r="D32" s="78"/>
      <c r="U32" s="57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0"/>
    </row>
    <row r="33" spans="21:34">
      <c r="U33" s="56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0"/>
    </row>
    <row r="34" spans="21:34">
      <c r="U34" s="56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0"/>
    </row>
    <row r="35" spans="21:34">
      <c r="U35" s="56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0"/>
    </row>
    <row r="36" spans="21:34">
      <c r="U36" s="56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0"/>
    </row>
    <row r="37" spans="21:34">
      <c r="U37" s="58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0"/>
    </row>
    <row r="38" spans="21:34"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</row>
    <row r="39" spans="21:34"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</row>
    <row r="40" spans="21:34">
      <c r="U40" s="56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</row>
    <row r="41" spans="21:34">
      <c r="U41" s="56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</row>
    <row r="42" spans="21:34">
      <c r="U42" s="56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</row>
    <row r="43" spans="21:34">
      <c r="U43" s="56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</row>
    <row r="44" spans="21:34">
      <c r="U44" s="56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</row>
    <row r="45" spans="21:34">
      <c r="U45" s="56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</row>
    <row r="46" spans="21:34">
      <c r="U46" s="57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</row>
    <row r="47" spans="21:34">
      <c r="U47" s="56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</row>
    <row r="48" spans="21:34">
      <c r="U48" s="56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</row>
    <row r="49" spans="21:34">
      <c r="U49" s="56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</row>
    <row r="50" spans="21:34">
      <c r="U50" s="56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</row>
    <row r="51" spans="21:34">
      <c r="U51" s="58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</row>
  </sheetData>
  <sheetProtection selectLockedCells="1" selectUnlockedCells="1"/>
  <mergeCells count="4">
    <mergeCell ref="A1:R1"/>
    <mergeCell ref="A3:R3"/>
    <mergeCell ref="A4:R4"/>
    <mergeCell ref="A5:R5"/>
  </mergeCells>
  <printOptions horizontalCentered="1"/>
  <pageMargins left="0.25" right="0.25" top="0.6" bottom="0.5" header="0.3" footer="0.3"/>
  <pageSetup scale="55" orientation="landscape" horizontalDpi="200" verticalDpi="200" r:id="rId1"/>
  <headerFooter alignWithMargins="0">
    <oddHeader>&amp;R&amp;"Times New Roman,Regular"&amp;12M.F.R. Item - A-3
Page 1 of 2</oddHeader>
  </headerFooter>
  <ignoredErrors>
    <ignoredError sqref="E10:O10 A10 C1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3C786C-157B-4F29-B437-74D31AE975D8}">
  <sheetPr>
    <pageSetUpPr fitToPage="1"/>
  </sheetPr>
  <dimension ref="A1:T35"/>
  <sheetViews>
    <sheetView showGridLines="0" zoomScaleNormal="100" zoomScaleSheetLayoutView="85" workbookViewId="0">
      <selection sqref="A1:R1"/>
    </sheetView>
  </sheetViews>
  <sheetFormatPr defaultColWidth="10.85546875" defaultRowHeight="15.75"/>
  <cols>
    <col min="1" max="1" width="6.7109375" style="2" customWidth="1"/>
    <col min="2" max="2" width="3.140625" style="66" customWidth="1"/>
    <col min="3" max="3" width="43.5703125" style="2" customWidth="1"/>
    <col min="4" max="4" width="3.140625" style="66" customWidth="1"/>
    <col min="5" max="6" width="13.28515625" style="2" customWidth="1"/>
    <col min="7" max="7" width="17.28515625" style="2" bestFit="1" customWidth="1"/>
    <col min="8" max="11" width="13.28515625" style="2" customWidth="1"/>
    <col min="12" max="12" width="14.28515625" style="2" bestFit="1" customWidth="1"/>
    <col min="13" max="13" width="14.42578125" style="2" customWidth="1"/>
    <col min="14" max="14" width="14.7109375" style="2" bestFit="1" customWidth="1"/>
    <col min="15" max="15" width="17" style="2" bestFit="1" customWidth="1"/>
    <col min="16" max="16" width="13.28515625" style="2" customWidth="1"/>
    <col min="17" max="17" width="3.140625" style="66" customWidth="1"/>
    <col min="18" max="18" width="14.42578125" style="2" customWidth="1"/>
    <col min="19" max="20" width="14" style="2" customWidth="1"/>
    <col min="21" max="16384" width="10.85546875" style="2"/>
  </cols>
  <sheetData>
    <row r="1" spans="1:20">
      <c r="A1" s="91" t="s">
        <v>0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24"/>
      <c r="T1" s="24"/>
    </row>
    <row r="2" spans="1:20">
      <c r="A2" s="1"/>
      <c r="B2" s="63"/>
      <c r="C2" s="4"/>
      <c r="D2" s="64"/>
      <c r="E2" s="1"/>
      <c r="F2" s="4"/>
      <c r="G2" s="4"/>
      <c r="H2" s="1"/>
      <c r="I2" s="1"/>
      <c r="J2" s="4"/>
      <c r="K2" s="1"/>
      <c r="L2" s="1"/>
      <c r="M2" s="4"/>
      <c r="N2" s="4"/>
      <c r="O2" s="4"/>
      <c r="P2" s="1"/>
      <c r="Q2" s="63"/>
      <c r="R2" s="4"/>
      <c r="S2" s="24"/>
      <c r="T2" s="24"/>
    </row>
    <row r="3" spans="1:20">
      <c r="A3" s="91" t="s">
        <v>2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24"/>
      <c r="T3" s="24"/>
    </row>
    <row r="4" spans="1:20">
      <c r="A4" s="91" t="s">
        <v>3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24"/>
      <c r="T4" s="24"/>
    </row>
    <row r="5" spans="1:20">
      <c r="A5" s="92" t="s">
        <v>4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25"/>
      <c r="T5" s="25"/>
    </row>
    <row r="6" spans="1:20">
      <c r="G6" s="20"/>
    </row>
    <row r="7" spans="1:20">
      <c r="A7" s="6" t="s">
        <v>5</v>
      </c>
      <c r="B7" s="72"/>
      <c r="F7" s="93" t="s">
        <v>19</v>
      </c>
      <c r="G7" s="93"/>
      <c r="H7" s="93"/>
      <c r="I7" s="93"/>
      <c r="J7" s="26"/>
      <c r="K7" s="6"/>
      <c r="N7" s="94" t="s">
        <v>37</v>
      </c>
      <c r="O7" s="94"/>
      <c r="R7" s="6"/>
    </row>
    <row r="8" spans="1:20">
      <c r="A8" s="7" t="s">
        <v>6</v>
      </c>
      <c r="B8" s="72"/>
      <c r="C8" s="27" t="s">
        <v>7</v>
      </c>
      <c r="D8" s="81"/>
      <c r="E8" s="27" t="s">
        <v>18</v>
      </c>
      <c r="F8" s="7" t="s">
        <v>38</v>
      </c>
      <c r="G8" s="7" t="s">
        <v>39</v>
      </c>
      <c r="H8" s="7" t="s">
        <v>40</v>
      </c>
      <c r="I8" s="7" t="s">
        <v>41</v>
      </c>
      <c r="J8" s="7" t="s">
        <v>20</v>
      </c>
      <c r="K8" s="7" t="s">
        <v>42</v>
      </c>
      <c r="L8" s="7" t="s">
        <v>22</v>
      </c>
      <c r="M8" s="7" t="s">
        <v>23</v>
      </c>
      <c r="N8" s="7" t="s">
        <v>43</v>
      </c>
      <c r="O8" s="7" t="s">
        <v>44</v>
      </c>
      <c r="P8" s="7" t="s">
        <v>25</v>
      </c>
      <c r="Q8" s="72"/>
      <c r="R8" s="7" t="s">
        <v>8</v>
      </c>
    </row>
    <row r="9" spans="1:20">
      <c r="A9" s="28" t="s">
        <v>9</v>
      </c>
      <c r="B9" s="81"/>
      <c r="C9" s="28" t="s">
        <v>10</v>
      </c>
      <c r="D9" s="81"/>
      <c r="E9" s="28" t="s">
        <v>11</v>
      </c>
      <c r="F9" s="28" t="s">
        <v>12</v>
      </c>
      <c r="G9" s="28" t="s">
        <v>13</v>
      </c>
      <c r="H9" s="28" t="s">
        <v>14</v>
      </c>
      <c r="I9" s="28" t="s">
        <v>15</v>
      </c>
      <c r="J9" s="28" t="s">
        <v>16</v>
      </c>
      <c r="K9" s="28" t="s">
        <v>17</v>
      </c>
      <c r="L9" s="29">
        <v>-10</v>
      </c>
      <c r="M9" s="30">
        <v>-11</v>
      </c>
      <c r="N9" s="30">
        <v>-12</v>
      </c>
      <c r="O9" s="30">
        <v>-13</v>
      </c>
      <c r="P9" s="30">
        <v>-14</v>
      </c>
      <c r="Q9" s="83"/>
      <c r="R9" s="30">
        <v>-15</v>
      </c>
    </row>
    <row r="10" spans="1:20">
      <c r="A10" s="28"/>
      <c r="B10" s="81"/>
      <c r="C10" s="28"/>
      <c r="D10" s="81"/>
      <c r="E10" s="28"/>
      <c r="F10" s="28"/>
      <c r="G10" s="28"/>
      <c r="H10" s="28"/>
      <c r="I10" s="28"/>
      <c r="J10" s="28"/>
      <c r="K10" s="28"/>
      <c r="L10" s="29"/>
      <c r="M10" s="30"/>
      <c r="N10" s="30"/>
      <c r="O10" s="30"/>
      <c r="P10" s="30"/>
      <c r="Q10" s="83"/>
      <c r="R10" s="30"/>
    </row>
    <row r="11" spans="1:20">
      <c r="A11" s="31" t="s">
        <v>45</v>
      </c>
      <c r="B11" s="82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84"/>
      <c r="R11" s="36"/>
    </row>
    <row r="12" spans="1:20">
      <c r="A12" s="6">
        <v>1</v>
      </c>
      <c r="B12" s="72"/>
      <c r="C12" s="2" t="s">
        <v>46</v>
      </c>
      <c r="E12" s="37">
        <f t="shared" ref="E12:O12" si="0">E14/E13/5*12</f>
        <v>7250700.7096460853</v>
      </c>
      <c r="F12" s="37">
        <f>F14/F13/5*12</f>
        <v>1344025.369237077</v>
      </c>
      <c r="G12" s="37">
        <f t="shared" si="0"/>
        <v>2507706.1030268678</v>
      </c>
      <c r="H12" s="37">
        <f t="shared" si="0"/>
        <v>1063024.7651299997</v>
      </c>
      <c r="I12" s="37">
        <f t="shared" si="0"/>
        <v>35070.177047222853</v>
      </c>
      <c r="J12" s="37">
        <f t="shared" si="0"/>
        <v>855629.47614057129</v>
      </c>
      <c r="K12" s="37">
        <f t="shared" si="0"/>
        <v>3434239.231584134</v>
      </c>
      <c r="L12" s="37">
        <f t="shared" si="0"/>
        <v>6869223.9918647418</v>
      </c>
      <c r="M12" s="37">
        <f t="shared" si="0"/>
        <v>12362111.763764847</v>
      </c>
      <c r="N12" s="37">
        <f t="shared" si="0"/>
        <v>561549.82397256931</v>
      </c>
      <c r="O12" s="37">
        <f t="shared" si="0"/>
        <v>522307.62093200017</v>
      </c>
      <c r="P12" s="37">
        <v>411921.20131924533</v>
      </c>
      <c r="Q12" s="85"/>
      <c r="R12" s="37">
        <f>SUM(E12:P12)</f>
        <v>37217510.233665362</v>
      </c>
    </row>
    <row r="13" spans="1:20">
      <c r="A13" s="6">
        <f>+A12+1</f>
        <v>2</v>
      </c>
      <c r="B13" s="72"/>
      <c r="C13" s="23" t="s">
        <v>47</v>
      </c>
      <c r="D13" s="77"/>
      <c r="E13" s="38">
        <f>(4.358+0.092)/100</f>
        <v>4.4499999999999991E-2</v>
      </c>
      <c r="F13" s="38">
        <f>(2.649+0.399)/100</f>
        <v>3.048E-2</v>
      </c>
      <c r="G13" s="38">
        <f>(1.244+0.255)/100</f>
        <v>1.4990000000000002E-2</v>
      </c>
      <c r="H13" s="38">
        <f>(1.706+0.298)/100</f>
        <v>2.0039999999999999E-2</v>
      </c>
      <c r="I13" s="38">
        <v>1.7680000000000001E-2</v>
      </c>
      <c r="J13" s="38">
        <f>(1.835+0.694)/100</f>
        <v>2.529E-2</v>
      </c>
      <c r="K13" s="38">
        <f>(3.204-0.007)/100</f>
        <v>3.1969999999999998E-2</v>
      </c>
      <c r="L13" s="38">
        <f>(1.649+0.547)/100</f>
        <v>2.196E-2</v>
      </c>
      <c r="M13" s="38">
        <f>(2.061+0.638)/100</f>
        <v>2.699E-2</v>
      </c>
      <c r="N13" s="38">
        <f>(1.768-0.009)/100</f>
        <v>1.7590000000000001E-2</v>
      </c>
      <c r="O13" s="38">
        <v>2.7150000000000001E-2</v>
      </c>
      <c r="P13" s="38">
        <v>0</v>
      </c>
      <c r="Q13" s="86"/>
      <c r="R13" s="39"/>
    </row>
    <row r="14" spans="1:20">
      <c r="A14" s="6">
        <f>+A13+1</f>
        <v>3</v>
      </c>
      <c r="B14" s="72"/>
      <c r="C14" s="23" t="s">
        <v>48</v>
      </c>
      <c r="D14" s="77"/>
      <c r="E14" s="40">
        <v>134440.07565802115</v>
      </c>
      <c r="F14" s="40">
        <v>17069.122189310881</v>
      </c>
      <c r="G14" s="40">
        <v>15662.714368488649</v>
      </c>
      <c r="H14" s="40">
        <v>8876.256788835497</v>
      </c>
      <c r="I14" s="40">
        <v>258.35030424787499</v>
      </c>
      <c r="J14" s="40">
        <v>9016.1956048312713</v>
      </c>
      <c r="K14" s="40">
        <v>45746.928430726985</v>
      </c>
      <c r="L14" s="40">
        <v>62853.399525562389</v>
      </c>
      <c r="M14" s="40">
        <v>139022.24854333885</v>
      </c>
      <c r="N14" s="40">
        <v>4115.6922515322894</v>
      </c>
      <c r="O14" s="40">
        <v>5908.6049617932513</v>
      </c>
      <c r="P14" s="40">
        <v>28400.405145723027</v>
      </c>
      <c r="Q14" s="87"/>
      <c r="R14" s="41">
        <f>SUM(E14:P14)</f>
        <v>471369.99377241207</v>
      </c>
      <c r="S14" s="32"/>
    </row>
    <row r="15" spans="1:20">
      <c r="A15" s="6"/>
      <c r="B15" s="72"/>
      <c r="E15" s="36"/>
      <c r="F15" s="42"/>
      <c r="G15" s="42"/>
      <c r="H15" s="42"/>
      <c r="I15" s="42"/>
      <c r="J15" s="36"/>
      <c r="K15" s="36"/>
      <c r="L15" s="36"/>
      <c r="M15" s="36"/>
      <c r="N15" s="36"/>
      <c r="O15" s="36"/>
      <c r="P15" s="36"/>
      <c r="Q15" s="84"/>
      <c r="R15" s="36"/>
    </row>
    <row r="16" spans="1:20">
      <c r="A16" s="6">
        <f>+A14+1</f>
        <v>4</v>
      </c>
      <c r="B16" s="72"/>
      <c r="C16" s="2" t="s">
        <v>49</v>
      </c>
      <c r="E16" s="40">
        <v>13915.6178</v>
      </c>
      <c r="F16" s="40">
        <v>3093.7937000000002</v>
      </c>
      <c r="G16" s="40">
        <v>0</v>
      </c>
      <c r="H16" s="40">
        <v>0</v>
      </c>
      <c r="I16" s="40">
        <v>0</v>
      </c>
      <c r="J16" s="40">
        <v>122.89455000000001</v>
      </c>
      <c r="K16" s="40">
        <v>662.03968809065418</v>
      </c>
      <c r="L16" s="40">
        <v>-5.2227999999999994</v>
      </c>
      <c r="M16" s="40">
        <v>76.243549999999985</v>
      </c>
      <c r="N16" s="40">
        <v>36.055949999999996</v>
      </c>
      <c r="O16" s="40">
        <v>0</v>
      </c>
      <c r="P16" s="40">
        <v>0</v>
      </c>
      <c r="Q16" s="87"/>
      <c r="R16" s="41">
        <f>SUM(E16:Q16)</f>
        <v>17901.42243809066</v>
      </c>
    </row>
    <row r="17" spans="1:20">
      <c r="A17" s="6">
        <f>+A16+1</f>
        <v>5</v>
      </c>
      <c r="B17" s="72"/>
      <c r="C17" s="2" t="s">
        <v>50</v>
      </c>
      <c r="E17" s="40">
        <v>266.99990000000003</v>
      </c>
      <c r="F17" s="40">
        <v>0.12285</v>
      </c>
      <c r="G17" s="40">
        <v>0</v>
      </c>
      <c r="H17" s="40">
        <v>0</v>
      </c>
      <c r="I17" s="40">
        <v>0</v>
      </c>
      <c r="J17" s="40">
        <v>13.497349999999999</v>
      </c>
      <c r="K17" s="40">
        <v>0</v>
      </c>
      <c r="L17" s="40">
        <v>1367.3048992162501</v>
      </c>
      <c r="M17" s="40">
        <v>351.18150000000003</v>
      </c>
      <c r="N17" s="40">
        <v>9051.5109517314067</v>
      </c>
      <c r="O17" s="40">
        <v>0</v>
      </c>
      <c r="P17" s="40">
        <v>0</v>
      </c>
      <c r="Q17" s="87"/>
      <c r="R17" s="41">
        <f>SUM(E17:P17)</f>
        <v>11050.617450947657</v>
      </c>
      <c r="S17" s="32"/>
      <c r="T17" s="32"/>
    </row>
    <row r="18" spans="1:20">
      <c r="A18" s="6">
        <f t="shared" ref="A18:A19" si="1">+A17+1</f>
        <v>6</v>
      </c>
      <c r="B18" s="72"/>
      <c r="C18" s="2" t="s">
        <v>51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9536.298683231249</v>
      </c>
      <c r="N18" s="40">
        <v>0</v>
      </c>
      <c r="O18" s="40">
        <v>0</v>
      </c>
      <c r="P18" s="40">
        <v>0</v>
      </c>
      <c r="Q18" s="87"/>
      <c r="R18" s="41">
        <f>SUM(E18:P18)</f>
        <v>9536.298683231249</v>
      </c>
      <c r="S18" s="32"/>
      <c r="T18" s="32"/>
    </row>
    <row r="19" spans="1:20" ht="16.5" thickBot="1">
      <c r="A19" s="6">
        <f t="shared" si="1"/>
        <v>7</v>
      </c>
      <c r="B19" s="72"/>
      <c r="C19" s="2" t="s">
        <v>52</v>
      </c>
      <c r="E19" s="43">
        <f>SUM(E14:E18)</f>
        <v>148622.69335802115</v>
      </c>
      <c r="F19" s="43">
        <f t="shared" ref="F19:R19" si="2">SUM(F14:F18)</f>
        <v>20163.038739310883</v>
      </c>
      <c r="G19" s="43">
        <f t="shared" si="2"/>
        <v>15662.714368488649</v>
      </c>
      <c r="H19" s="43">
        <f t="shared" si="2"/>
        <v>8876.256788835497</v>
      </c>
      <c r="I19" s="43">
        <f t="shared" si="2"/>
        <v>258.35030424787499</v>
      </c>
      <c r="J19" s="43">
        <f t="shared" si="2"/>
        <v>9152.5875048312719</v>
      </c>
      <c r="K19" s="43">
        <f t="shared" si="2"/>
        <v>46408.96811881764</v>
      </c>
      <c r="L19" s="43">
        <f t="shared" si="2"/>
        <v>64215.481624778637</v>
      </c>
      <c r="M19" s="43">
        <f t="shared" si="2"/>
        <v>148985.97227657013</v>
      </c>
      <c r="N19" s="43">
        <f t="shared" si="2"/>
        <v>13203.259153263696</v>
      </c>
      <c r="O19" s="43">
        <f t="shared" si="2"/>
        <v>5908.6049617932513</v>
      </c>
      <c r="P19" s="43">
        <f t="shared" si="2"/>
        <v>28400.405145723027</v>
      </c>
      <c r="Q19" s="85"/>
      <c r="R19" s="43">
        <f t="shared" si="2"/>
        <v>509858.33234468161</v>
      </c>
      <c r="S19" s="32"/>
      <c r="T19" s="32"/>
    </row>
    <row r="20" spans="1:20" ht="16.5" thickTop="1">
      <c r="A20" s="6"/>
      <c r="B20" s="72"/>
      <c r="E20" s="44"/>
      <c r="F20" s="44"/>
      <c r="G20" s="44"/>
      <c r="H20" s="44"/>
      <c r="I20" s="42"/>
      <c r="J20" s="44"/>
      <c r="K20" s="44"/>
      <c r="L20" s="44"/>
      <c r="M20" s="44"/>
      <c r="N20" s="44"/>
      <c r="O20" s="44"/>
      <c r="P20" s="44"/>
      <c r="Q20" s="88"/>
      <c r="R20" s="44"/>
      <c r="S20" s="32"/>
      <c r="T20" s="32"/>
    </row>
    <row r="21" spans="1:20">
      <c r="A21" s="31" t="s">
        <v>53</v>
      </c>
      <c r="B21" s="82"/>
      <c r="E21" s="44"/>
      <c r="F21" s="44"/>
      <c r="G21" s="44"/>
      <c r="H21" s="44"/>
      <c r="I21" s="42"/>
      <c r="J21" s="44"/>
      <c r="K21" s="44"/>
      <c r="L21" s="44"/>
      <c r="M21" s="44"/>
      <c r="N21" s="44"/>
      <c r="O21" s="44"/>
      <c r="P21" s="44"/>
      <c r="Q21" s="88"/>
      <c r="R21" s="44"/>
      <c r="S21" s="32"/>
      <c r="T21" s="32"/>
    </row>
    <row r="22" spans="1:20">
      <c r="A22" s="6">
        <f>+A19+1</f>
        <v>8</v>
      </c>
      <c r="B22" s="72"/>
      <c r="C22" s="2" t="s">
        <v>46</v>
      </c>
      <c r="E22" s="37">
        <f t="shared" ref="E22:O22" si="3">E24/E23/7*12</f>
        <v>5273838.2640896421</v>
      </c>
      <c r="F22" s="37">
        <f t="shared" si="3"/>
        <v>1368411.9753433012</v>
      </c>
      <c r="G22" s="37">
        <f t="shared" si="3"/>
        <v>2504831.0724004554</v>
      </c>
      <c r="H22" s="37">
        <f t="shared" si="3"/>
        <v>1072376.4331600014</v>
      </c>
      <c r="I22" s="37">
        <f t="shared" si="3"/>
        <v>1135796.9717512019</v>
      </c>
      <c r="J22" s="37">
        <f t="shared" si="3"/>
        <v>937484.49878221436</v>
      </c>
      <c r="K22" s="37">
        <f t="shared" si="3"/>
        <v>3388311.9517951468</v>
      </c>
      <c r="L22" s="37">
        <f t="shared" si="3"/>
        <v>7308033.49038688</v>
      </c>
      <c r="M22" s="37">
        <f t="shared" si="3"/>
        <v>12981574.262842694</v>
      </c>
      <c r="N22" s="37">
        <f t="shared" si="3"/>
        <v>594801.94924604055</v>
      </c>
      <c r="O22" s="37">
        <f t="shared" si="3"/>
        <v>547709.74982144125</v>
      </c>
      <c r="P22" s="37">
        <f>+P12</f>
        <v>411921.20131924533</v>
      </c>
      <c r="Q22" s="85"/>
      <c r="R22" s="37">
        <f>SUM(E22:P22)</f>
        <v>37525091.820938267</v>
      </c>
    </row>
    <row r="23" spans="1:20">
      <c r="A23" s="6">
        <f>+A22+1</f>
        <v>9</v>
      </c>
      <c r="B23" s="72"/>
      <c r="C23" s="23" t="s">
        <v>54</v>
      </c>
      <c r="D23" s="77"/>
      <c r="E23" s="38">
        <v>8.4183158424587318E-2</v>
      </c>
      <c r="F23" s="38">
        <v>3.7503253870504946E-2</v>
      </c>
      <c r="G23" s="38">
        <v>1.588307420820511E-2</v>
      </c>
      <c r="H23" s="38">
        <v>2.0250151129279088E-2</v>
      </c>
      <c r="I23" s="38">
        <v>1.5738710945640413E-2</v>
      </c>
      <c r="J23" s="38">
        <v>3.1216664163771276E-2</v>
      </c>
      <c r="K23" s="38">
        <v>5.133857609690233E-2</v>
      </c>
      <c r="L23" s="38">
        <v>2.5962590760422476E-2</v>
      </c>
      <c r="M23" s="38">
        <v>2.9157376355034289E-2</v>
      </c>
      <c r="N23" s="38">
        <v>1.4728683743168802E-2</v>
      </c>
      <c r="O23" s="38">
        <v>3.5119399104846384E-2</v>
      </c>
      <c r="P23" s="38">
        <v>0</v>
      </c>
      <c r="Q23" s="86"/>
      <c r="R23" s="39"/>
    </row>
    <row r="24" spans="1:20">
      <c r="A24" s="6">
        <f>+A23+1</f>
        <v>10</v>
      </c>
      <c r="B24" s="72"/>
      <c r="C24" s="23" t="s">
        <v>55</v>
      </c>
      <c r="D24" s="77"/>
      <c r="E24" s="40">
        <v>258981.5445533802</v>
      </c>
      <c r="F24" s="40">
        <v>29936.609331264404</v>
      </c>
      <c r="G24" s="40">
        <v>23207.577051140077</v>
      </c>
      <c r="H24" s="40">
        <v>12667.54115606425</v>
      </c>
      <c r="I24" s="40">
        <v>10427.655134940094</v>
      </c>
      <c r="J24" s="40">
        <v>17071.330941715067</v>
      </c>
      <c r="K24" s="40">
        <v>101471.48140341262</v>
      </c>
      <c r="L24" s="40">
        <v>110679.03161838626</v>
      </c>
      <c r="M24" s="40">
        <v>220796.71043647657</v>
      </c>
      <c r="N24" s="40">
        <v>5110.3790501547428</v>
      </c>
      <c r="O24" s="40">
        <v>11220.55509026361</v>
      </c>
      <c r="P24" s="40">
        <v>48193.360199953546</v>
      </c>
      <c r="Q24" s="89"/>
      <c r="R24" s="41">
        <v>849763.77596715139</v>
      </c>
      <c r="S24" s="32"/>
    </row>
    <row r="25" spans="1:20">
      <c r="A25" s="6"/>
      <c r="B25" s="72"/>
      <c r="E25" s="36"/>
      <c r="F25" s="42"/>
      <c r="G25" s="42"/>
      <c r="H25" s="42"/>
      <c r="I25" s="42"/>
      <c r="J25" s="36"/>
      <c r="K25" s="36"/>
      <c r="L25" s="36"/>
      <c r="M25" s="36"/>
      <c r="N25" s="36"/>
      <c r="O25" s="36"/>
      <c r="P25" s="36"/>
      <c r="Q25" s="84"/>
      <c r="R25" s="36"/>
    </row>
    <row r="26" spans="1:20">
      <c r="A26" s="6">
        <f>+A24+1</f>
        <v>11</v>
      </c>
      <c r="B26" s="72"/>
      <c r="C26" s="2" t="s">
        <v>49</v>
      </c>
      <c r="E26" s="40">
        <v>19481.86492</v>
      </c>
      <c r="F26" s="40">
        <v>4331.3111800000006</v>
      </c>
      <c r="G26" s="40">
        <v>0</v>
      </c>
      <c r="H26" s="40">
        <v>0</v>
      </c>
      <c r="I26" s="40">
        <v>0</v>
      </c>
      <c r="J26" s="40">
        <v>172.05237</v>
      </c>
      <c r="K26" s="40">
        <v>926.8555633269159</v>
      </c>
      <c r="L26" s="40">
        <v>-7.311919999999998</v>
      </c>
      <c r="M26" s="40">
        <v>106.74096999999998</v>
      </c>
      <c r="N26" s="40">
        <v>50.47833</v>
      </c>
      <c r="O26" s="40">
        <v>0</v>
      </c>
      <c r="P26" s="40">
        <v>0</v>
      </c>
      <c r="Q26" s="87"/>
      <c r="R26" s="41">
        <f>SUM(E26:P26)</f>
        <v>25061.991413326919</v>
      </c>
    </row>
    <row r="27" spans="1:20">
      <c r="A27" s="6">
        <f t="shared" ref="A27:A29" si="4">+A26+1</f>
        <v>12</v>
      </c>
      <c r="B27" s="72"/>
      <c r="C27" s="2" t="s">
        <v>50</v>
      </c>
      <c r="E27" s="40">
        <v>373.79985999999997</v>
      </c>
      <c r="F27" s="40">
        <v>0.17198999999999998</v>
      </c>
      <c r="G27" s="40">
        <v>0</v>
      </c>
      <c r="H27" s="40">
        <v>0</v>
      </c>
      <c r="I27" s="40">
        <v>0</v>
      </c>
      <c r="J27" s="40">
        <v>18.896289999999997</v>
      </c>
      <c r="K27" s="40">
        <v>0</v>
      </c>
      <c r="L27" s="40">
        <v>1912.60311800925</v>
      </c>
      <c r="M27" s="40">
        <v>491.65409999999997</v>
      </c>
      <c r="N27" s="40">
        <v>12692.251058019105</v>
      </c>
      <c r="O27" s="40">
        <v>0</v>
      </c>
      <c r="P27" s="40">
        <v>0</v>
      </c>
      <c r="Q27" s="87"/>
      <c r="R27" s="41">
        <f>SUM(E27:P27)</f>
        <v>15489.376416028354</v>
      </c>
      <c r="S27" s="32"/>
      <c r="T27" s="32"/>
    </row>
    <row r="28" spans="1:20">
      <c r="A28" s="6">
        <f t="shared" si="4"/>
        <v>13</v>
      </c>
      <c r="B28" s="72"/>
      <c r="C28" s="2" t="s">
        <v>51</v>
      </c>
      <c r="E28" s="40">
        <v>0</v>
      </c>
      <c r="F28" s="40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15128.808419606899</v>
      </c>
      <c r="N28" s="40">
        <v>0</v>
      </c>
      <c r="O28" s="40">
        <v>0</v>
      </c>
      <c r="P28" s="40">
        <v>0</v>
      </c>
      <c r="Q28" s="87"/>
      <c r="R28" s="41">
        <f>SUM(E28:P28)</f>
        <v>15128.808419606899</v>
      </c>
      <c r="S28" s="32"/>
      <c r="T28" s="32"/>
    </row>
    <row r="29" spans="1:20" ht="16.5" thickBot="1">
      <c r="A29" s="6">
        <f t="shared" si="4"/>
        <v>14</v>
      </c>
      <c r="B29" s="72"/>
      <c r="C29" s="2" t="s">
        <v>52</v>
      </c>
      <c r="E29" s="43">
        <f t="shared" ref="E29:R29" si="5">SUM(E24:E28)</f>
        <v>278837.20933338022</v>
      </c>
      <c r="F29" s="43">
        <f t="shared" si="5"/>
        <v>34268.092501264407</v>
      </c>
      <c r="G29" s="43">
        <f t="shared" si="5"/>
        <v>23207.577051140077</v>
      </c>
      <c r="H29" s="43">
        <f t="shared" si="5"/>
        <v>12667.54115606425</v>
      </c>
      <c r="I29" s="43">
        <f t="shared" si="5"/>
        <v>10427.655134940094</v>
      </c>
      <c r="J29" s="43">
        <f t="shared" si="5"/>
        <v>17262.279601715069</v>
      </c>
      <c r="K29" s="43">
        <f t="shared" si="5"/>
        <v>102398.33696673953</v>
      </c>
      <c r="L29" s="43">
        <f t="shared" si="5"/>
        <v>112584.32281639552</v>
      </c>
      <c r="M29" s="43">
        <f t="shared" si="5"/>
        <v>236523.91392608351</v>
      </c>
      <c r="N29" s="43">
        <f t="shared" si="5"/>
        <v>17853.108438173847</v>
      </c>
      <c r="O29" s="43">
        <f t="shared" si="5"/>
        <v>11220.55509026361</v>
      </c>
      <c r="P29" s="43">
        <f t="shared" si="5"/>
        <v>48193.360199953546</v>
      </c>
      <c r="Q29" s="85"/>
      <c r="R29" s="43">
        <f t="shared" si="5"/>
        <v>905443.95221611357</v>
      </c>
      <c r="S29" s="32"/>
      <c r="T29" s="32"/>
    </row>
    <row r="30" spans="1:20" ht="16.5" thickTop="1">
      <c r="A30" s="6"/>
      <c r="B30" s="72"/>
      <c r="E30" s="44"/>
      <c r="F30" s="44"/>
      <c r="G30" s="44"/>
      <c r="H30" s="44"/>
      <c r="I30" s="42"/>
      <c r="J30" s="44"/>
      <c r="K30" s="44"/>
      <c r="L30" s="44"/>
      <c r="M30" s="44"/>
      <c r="N30" s="44"/>
      <c r="O30" s="44"/>
      <c r="P30" s="44"/>
      <c r="Q30" s="88"/>
      <c r="R30" s="44"/>
      <c r="S30" s="32"/>
      <c r="T30" s="32"/>
    </row>
    <row r="31" spans="1:20" ht="16.5" thickBot="1">
      <c r="A31" s="6">
        <f>+A29+1</f>
        <v>15</v>
      </c>
      <c r="B31" s="72"/>
      <c r="C31" s="2" t="s">
        <v>56</v>
      </c>
      <c r="E31" s="43">
        <f>E19+E29</f>
        <v>427459.90269140137</v>
      </c>
      <c r="F31" s="43">
        <f t="shared" ref="F31:R31" si="6">F19+F29</f>
        <v>54431.131240575291</v>
      </c>
      <c r="G31" s="43">
        <f t="shared" si="6"/>
        <v>38870.291419628724</v>
      </c>
      <c r="H31" s="43">
        <f t="shared" si="6"/>
        <v>21543.797944899747</v>
      </c>
      <c r="I31" s="43">
        <f t="shared" si="6"/>
        <v>10686.005439187969</v>
      </c>
      <c r="J31" s="43">
        <f t="shared" si="6"/>
        <v>26414.867106546342</v>
      </c>
      <c r="K31" s="43">
        <f t="shared" si="6"/>
        <v>148807.30508555716</v>
      </c>
      <c r="L31" s="43">
        <f t="shared" si="6"/>
        <v>176799.80444117414</v>
      </c>
      <c r="M31" s="43">
        <f t="shared" si="6"/>
        <v>385509.88620265364</v>
      </c>
      <c r="N31" s="43">
        <f t="shared" si="6"/>
        <v>31056.367591437542</v>
      </c>
      <c r="O31" s="43">
        <f t="shared" si="6"/>
        <v>17129.160052056861</v>
      </c>
      <c r="P31" s="43">
        <f t="shared" si="6"/>
        <v>76593.765345676569</v>
      </c>
      <c r="Q31" s="85"/>
      <c r="R31" s="43">
        <f t="shared" si="6"/>
        <v>1415302.2845607952</v>
      </c>
      <c r="S31" s="32"/>
      <c r="T31" s="32"/>
    </row>
    <row r="32" spans="1:20" ht="16.5" thickTop="1">
      <c r="A32" s="6"/>
      <c r="B32" s="72"/>
      <c r="E32" s="32"/>
      <c r="F32" s="32"/>
      <c r="G32" s="32"/>
      <c r="H32" s="32"/>
      <c r="I32" s="33"/>
      <c r="J32" s="32"/>
      <c r="K32" s="32"/>
      <c r="L32" s="32"/>
      <c r="M32" s="32"/>
      <c r="N32" s="32"/>
      <c r="O32" s="32"/>
      <c r="P32" s="32"/>
      <c r="Q32" s="90"/>
      <c r="R32" s="32"/>
      <c r="S32" s="32"/>
      <c r="T32" s="32"/>
    </row>
    <row r="33" spans="1:18">
      <c r="A33" s="6" t="s">
        <v>57</v>
      </c>
      <c r="B33" s="72"/>
      <c r="C33" s="2" t="s">
        <v>58</v>
      </c>
      <c r="R33" s="34"/>
    </row>
    <row r="34" spans="1:18">
      <c r="A34" s="6" t="s">
        <v>59</v>
      </c>
      <c r="B34" s="72"/>
      <c r="C34" s="2" t="s">
        <v>60</v>
      </c>
    </row>
    <row r="35" spans="1:18">
      <c r="A35" s="6" t="s">
        <v>61</v>
      </c>
      <c r="B35" s="72"/>
      <c r="C35" s="2" t="s">
        <v>62</v>
      </c>
    </row>
  </sheetData>
  <mergeCells count="6">
    <mergeCell ref="F7:I7"/>
    <mergeCell ref="N7:O7"/>
    <mergeCell ref="A1:R1"/>
    <mergeCell ref="A3:R3"/>
    <mergeCell ref="A4:R4"/>
    <mergeCell ref="A5:R5"/>
  </mergeCells>
  <printOptions horizontalCentered="1"/>
  <pageMargins left="0.25" right="0.25" top="0.75" bottom="0.75" header="0.3" footer="0.3"/>
  <pageSetup scale="54" orientation="landscape" horizontalDpi="200" verticalDpi="200" r:id="rId1"/>
  <headerFooter alignWithMargins="0">
    <oddHeader>&amp;R&amp;"Times New Roman,Regular"&amp;12M.F.R. Item - A-3 
Page 2 of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A-3, page 1</vt:lpstr>
      <vt:lpstr>A-3, page 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2022-06-13T02:49:41Z</dcterms:created>
  <dcterms:modified xsi:type="dcterms:W3CDTF">2022-06-21T15:05:13Z</dcterms:modified>
  <cp:category/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